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B:\Dropbox\Classes\Social Analytics\Social Analytics Book\Supporting Files\Data\For NodeXL Exercises\Exercises 1 and 2\"/>
    </mc:Choice>
  </mc:AlternateContent>
  <bookViews>
    <workbookView xWindow="0" yWindow="0" windowWidth="12285" windowHeight="703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52511"/>
</workbook>
</file>

<file path=xl/calcChain.xml><?xml version="1.0" encoding="utf-8"?>
<calcChain xmlns="http://schemas.openxmlformats.org/spreadsheetml/2006/main">
  <c r="B128" i="7" l="1"/>
  <c r="B127" i="7"/>
  <c r="B130" i="7"/>
  <c r="B129" i="7"/>
  <c r="P45" i="7"/>
  <c r="Q45" i="7" s="1"/>
  <c r="P2" i="7"/>
  <c r="B142" i="7"/>
  <c r="B141" i="7"/>
  <c r="B144" i="7"/>
  <c r="B143" i="7"/>
  <c r="R45" i="7"/>
  <c r="S45" i="7" s="1"/>
  <c r="R2" i="7"/>
  <c r="B114" i="7"/>
  <c r="B113" i="7"/>
  <c r="B116" i="7"/>
  <c r="B115" i="7"/>
  <c r="N45" i="7"/>
  <c r="O45" i="7" s="1"/>
  <c r="N2" i="7"/>
  <c r="B100" i="7"/>
  <c r="B99" i="7"/>
  <c r="B86" i="7"/>
  <c r="B85" i="7"/>
  <c r="B102" i="7"/>
  <c r="B101" i="7"/>
  <c r="L45" i="7"/>
  <c r="M45" i="7" s="1"/>
  <c r="L2" i="7"/>
  <c r="B72" i="7"/>
  <c r="B71" i="7"/>
  <c r="B58" i="7"/>
  <c r="B57" i="7"/>
  <c r="B88" i="7"/>
  <c r="B87" i="7"/>
  <c r="J45" i="7"/>
  <c r="K45" i="7" s="1"/>
  <c r="J2" i="7"/>
  <c r="B74" i="7"/>
  <c r="B73" i="7"/>
  <c r="H45" i="7"/>
  <c r="I45" i="7" s="1"/>
  <c r="H2" i="7"/>
  <c r="B60" i="7"/>
  <c r="B59" i="7"/>
  <c r="F45" i="7"/>
  <c r="G45" i="7" s="1"/>
  <c r="F2" i="7"/>
  <c r="B44" i="7"/>
  <c r="B43" i="7"/>
  <c r="B46" i="7"/>
  <c r="B45" i="7"/>
  <c r="T2" i="7"/>
  <c r="T45" i="7"/>
  <c r="X2" i="7" l="1"/>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D45" i="7"/>
  <c r="E45" i="7" s="1"/>
  <c r="D2" i="7"/>
  <c r="U45" i="7"/>
  <c r="Q3" i="7" l="1"/>
  <c r="Q2" i="7"/>
  <c r="R3" i="7"/>
  <c r="R4" i="7" s="1"/>
  <c r="S3" i="7" s="1"/>
  <c r="T3" i="7"/>
  <c r="L3" i="7"/>
  <c r="M2" i="7" s="1"/>
  <c r="N3" i="7"/>
  <c r="H3" i="7"/>
  <c r="J3" i="7"/>
  <c r="D3" i="7"/>
  <c r="D4" i="7" s="1"/>
  <c r="E3" i="7" s="1"/>
  <c r="F3" i="7"/>
  <c r="U2" i="7"/>
  <c r="Q5" i="7" l="1"/>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I2" i="7"/>
  <c r="J4" i="7"/>
  <c r="K2" i="7"/>
  <c r="H4" i="7"/>
  <c r="H5" i="7" s="1"/>
  <c r="E2" i="7"/>
  <c r="F4" i="7"/>
  <c r="G2" i="7"/>
  <c r="D5" i="7"/>
  <c r="E4" i="7" s="1"/>
  <c r="U3" i="7"/>
  <c r="Q6" i="7" l="1"/>
  <c r="T5" i="7"/>
  <c r="M3" i="7"/>
  <c r="R6" i="7"/>
  <c r="S5" i="7" s="1"/>
  <c r="I3" i="7"/>
  <c r="N5" i="7"/>
  <c r="O3" i="7"/>
  <c r="M4" i="7"/>
  <c r="M5" i="7"/>
  <c r="M6" i="7"/>
  <c r="J5" i="7"/>
  <c r="K3" i="7"/>
  <c r="H6" i="7"/>
  <c r="I5" i="7" s="1"/>
  <c r="I4" i="7"/>
  <c r="F5" i="7"/>
  <c r="G3" i="7"/>
  <c r="D6" i="7"/>
  <c r="E5" i="7" s="1"/>
  <c r="U4" i="7"/>
  <c r="Q7" i="7" l="1"/>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7" i="7"/>
  <c r="S26" i="7" s="1"/>
  <c r="N26" i="7"/>
  <c r="O25" i="7" s="1"/>
  <c r="M27" i="7"/>
  <c r="J26" i="7"/>
  <c r="K25" i="7" s="1"/>
  <c r="H27" i="7"/>
  <c r="I26" i="7" s="1"/>
  <c r="F26" i="7"/>
  <c r="G25" i="7" s="1"/>
  <c r="D27" i="7"/>
  <c r="E26" i="7" s="1"/>
  <c r="U25" i="7"/>
  <c r="Q27" i="7" l="1"/>
  <c r="T27" i="7"/>
  <c r="R28" i="7"/>
  <c r="S27" i="7" s="1"/>
  <c r="N27" i="7"/>
  <c r="O26" i="7" s="1"/>
  <c r="M28" i="7"/>
  <c r="J27" i="7"/>
  <c r="K26" i="7" s="1"/>
  <c r="H28" i="7"/>
  <c r="I27" i="7" s="1"/>
  <c r="F27" i="7"/>
  <c r="G26" i="7" s="1"/>
  <c r="D28" i="7"/>
  <c r="E27" i="7" s="1"/>
  <c r="U26" i="7"/>
  <c r="Q28" i="7" l="1"/>
  <c r="T28" i="7"/>
  <c r="R29" i="7"/>
  <c r="S28" i="7" s="1"/>
  <c r="N28" i="7"/>
  <c r="O27" i="7" s="1"/>
  <c r="M29" i="7"/>
  <c r="J28" i="7"/>
  <c r="K27" i="7" s="1"/>
  <c r="H29" i="7"/>
  <c r="I28" i="7" s="1"/>
  <c r="F28" i="7"/>
  <c r="G27" i="7" s="1"/>
  <c r="D29" i="7"/>
  <c r="E28" i="7" s="1"/>
  <c r="U27" i="7"/>
  <c r="Q29" i="7" l="1"/>
  <c r="T29" i="7"/>
  <c r="R30" i="7"/>
  <c r="N29" i="7"/>
  <c r="O28" i="7" s="1"/>
  <c r="M30" i="7"/>
  <c r="J29" i="7"/>
  <c r="K28" i="7" s="1"/>
  <c r="H30" i="7"/>
  <c r="I29" i="7" s="1"/>
  <c r="F29" i="7"/>
  <c r="G28" i="7" s="1"/>
  <c r="D30" i="7"/>
  <c r="E29" i="7" s="1"/>
  <c r="U28" i="7"/>
  <c r="Q30" i="7" l="1"/>
  <c r="T30" i="7"/>
  <c r="R31" i="7"/>
  <c r="S30" i="7" s="1"/>
  <c r="S29" i="7"/>
  <c r="N30" i="7"/>
  <c r="O29" i="7" s="1"/>
  <c r="M31" i="7"/>
  <c r="J30" i="7"/>
  <c r="K29" i="7" s="1"/>
  <c r="H31" i="7"/>
  <c r="I30" i="7" s="1"/>
  <c r="F30" i="7"/>
  <c r="G29" i="7" s="1"/>
  <c r="D31" i="7"/>
  <c r="E30" i="7" s="1"/>
  <c r="U29" i="7"/>
  <c r="Q31" i="7" l="1"/>
  <c r="T31" i="7"/>
  <c r="R32" i="7"/>
  <c r="S31" i="7" s="1"/>
  <c r="N31" i="7"/>
  <c r="O30" i="7" s="1"/>
  <c r="M32" i="7"/>
  <c r="J31" i="7"/>
  <c r="K30" i="7" s="1"/>
  <c r="H32" i="7"/>
  <c r="I31" i="7" s="1"/>
  <c r="F31" i="7"/>
  <c r="G30" i="7" s="1"/>
  <c r="D32" i="7"/>
  <c r="E31" i="7" s="1"/>
  <c r="U30" i="7"/>
  <c r="Q32" i="7" l="1"/>
  <c r="T32" i="7"/>
  <c r="R33" i="7"/>
  <c r="N32" i="7"/>
  <c r="O31" i="7" s="1"/>
  <c r="M33" i="7"/>
  <c r="J32" i="7"/>
  <c r="K31" i="7" s="1"/>
  <c r="H33" i="7"/>
  <c r="I32" i="7" s="1"/>
  <c r="F32" i="7"/>
  <c r="G31" i="7" s="1"/>
  <c r="D33" i="7"/>
  <c r="E32" i="7" s="1"/>
  <c r="U31" i="7"/>
  <c r="Q33" i="7" l="1"/>
  <c r="T33" i="7"/>
  <c r="R34" i="7"/>
  <c r="S33" i="7" s="1"/>
  <c r="S32" i="7"/>
  <c r="N33" i="7"/>
  <c r="O32" i="7" s="1"/>
  <c r="M34" i="7"/>
  <c r="J33" i="7"/>
  <c r="K32" i="7" s="1"/>
  <c r="H34" i="7"/>
  <c r="I33" i="7" s="1"/>
  <c r="F33" i="7"/>
  <c r="G32" i="7" s="1"/>
  <c r="D34" i="7"/>
  <c r="E33" i="7" s="1"/>
  <c r="U32" i="7"/>
  <c r="Q34" i="7" l="1"/>
  <c r="T34" i="7"/>
  <c r="R35" i="7"/>
  <c r="S34" i="7" s="1"/>
  <c r="N34" i="7"/>
  <c r="O33" i="7" s="1"/>
  <c r="M35" i="7"/>
  <c r="J34" i="7"/>
  <c r="K33" i="7" s="1"/>
  <c r="H35" i="7"/>
  <c r="I34" i="7" s="1"/>
  <c r="F34" i="7"/>
  <c r="G33" i="7" s="1"/>
  <c r="D35" i="7"/>
  <c r="E34" i="7" s="1"/>
  <c r="U33" i="7"/>
  <c r="Q35" i="7" l="1"/>
  <c r="T35" i="7"/>
  <c r="R36" i="7"/>
  <c r="S35" i="7" s="1"/>
  <c r="N35" i="7"/>
  <c r="O34" i="7" s="1"/>
  <c r="M36" i="7"/>
  <c r="J35" i="7"/>
  <c r="K34" i="7" s="1"/>
  <c r="H36" i="7"/>
  <c r="I35" i="7" s="1"/>
  <c r="F35" i="7"/>
  <c r="G34" i="7" s="1"/>
  <c r="D36" i="7"/>
  <c r="E35" i="7" s="1"/>
  <c r="U34" i="7"/>
  <c r="Q36" i="7" l="1"/>
  <c r="T36" i="7"/>
  <c r="R37" i="7"/>
  <c r="S36" i="7" s="1"/>
  <c r="N36" i="7"/>
  <c r="O35" i="7" s="1"/>
  <c r="M37" i="7"/>
  <c r="J36" i="7"/>
  <c r="K35" i="7" s="1"/>
  <c r="H37" i="7"/>
  <c r="I36" i="7" s="1"/>
  <c r="F36" i="7"/>
  <c r="G35" i="7" s="1"/>
  <c r="D37" i="7"/>
  <c r="E36" i="7" s="1"/>
  <c r="U35" i="7"/>
  <c r="Q37" i="7" l="1"/>
  <c r="T37" i="7"/>
  <c r="R38" i="7"/>
  <c r="S37" i="7" s="1"/>
  <c r="N37" i="7"/>
  <c r="O36" i="7" s="1"/>
  <c r="M38" i="7"/>
  <c r="J37" i="7"/>
  <c r="K36" i="7" s="1"/>
  <c r="H38" i="7"/>
  <c r="I37" i="7" s="1"/>
  <c r="F37" i="7"/>
  <c r="G36" i="7" s="1"/>
  <c r="D38" i="7"/>
  <c r="E37" i="7" s="1"/>
  <c r="U36" i="7"/>
  <c r="Q38" i="7" l="1"/>
  <c r="T38" i="7"/>
  <c r="R39" i="7"/>
  <c r="S38" i="7" s="1"/>
  <c r="N38" i="7"/>
  <c r="O37" i="7" s="1"/>
  <c r="M39" i="7"/>
  <c r="J38" i="7"/>
  <c r="K37" i="7" s="1"/>
  <c r="H39" i="7"/>
  <c r="I38" i="7" s="1"/>
  <c r="F38" i="7"/>
  <c r="G37" i="7" s="1"/>
  <c r="D39" i="7"/>
  <c r="E38" i="7" s="1"/>
  <c r="U37" i="7"/>
  <c r="Q39" i="7" l="1"/>
  <c r="T39" i="7"/>
  <c r="R40" i="7"/>
  <c r="S39" i="7" s="1"/>
  <c r="N39" i="7"/>
  <c r="O38" i="7" s="1"/>
  <c r="M40" i="7"/>
  <c r="J39" i="7"/>
  <c r="K38" i="7" s="1"/>
  <c r="H40" i="7"/>
  <c r="I39" i="7" s="1"/>
  <c r="F39" i="7"/>
  <c r="G38" i="7" s="1"/>
  <c r="D40" i="7"/>
  <c r="E39" i="7" s="1"/>
  <c r="U38" i="7"/>
  <c r="Q40" i="7" l="1"/>
  <c r="T40" i="7"/>
  <c r="R41" i="7"/>
  <c r="S40" i="7" s="1"/>
  <c r="N40" i="7"/>
  <c r="O39" i="7" s="1"/>
  <c r="M41" i="7"/>
  <c r="J40" i="7"/>
  <c r="K39" i="7" s="1"/>
  <c r="H41" i="7"/>
  <c r="I40" i="7" s="1"/>
  <c r="F40" i="7"/>
  <c r="G39" i="7" s="1"/>
  <c r="D41" i="7"/>
  <c r="E40" i="7" s="1"/>
  <c r="U39" i="7"/>
  <c r="Q41" i="7" l="1"/>
  <c r="T41" i="7"/>
  <c r="R42" i="7"/>
  <c r="S41" i="7" s="1"/>
  <c r="N41" i="7"/>
  <c r="O40" i="7" s="1"/>
  <c r="M42" i="7"/>
  <c r="J41" i="7"/>
  <c r="K40" i="7" s="1"/>
  <c r="H42" i="7"/>
  <c r="I41" i="7" s="1"/>
  <c r="F41" i="7"/>
  <c r="G40" i="7" s="1"/>
  <c r="D42" i="7"/>
  <c r="E41" i="7" s="1"/>
  <c r="U40" i="7"/>
  <c r="Q44" i="7" l="1"/>
  <c r="Q42" i="7"/>
  <c r="T42" i="7"/>
  <c r="R43" i="7"/>
  <c r="S42" i="7" s="1"/>
  <c r="N42" i="7"/>
  <c r="O41" i="7" s="1"/>
  <c r="M43" i="7"/>
  <c r="M44" i="7"/>
  <c r="J42" i="7"/>
  <c r="K41" i="7" s="1"/>
  <c r="H43" i="7"/>
  <c r="I42" i="7" s="1"/>
  <c r="F42" i="7"/>
  <c r="G41" i="7" s="1"/>
  <c r="D43" i="7"/>
  <c r="E42" i="7" s="1"/>
  <c r="U41" i="7"/>
  <c r="Q43" i="7" l="1"/>
  <c r="T43" i="7"/>
  <c r="R44" i="7"/>
  <c r="S44" i="7" s="1"/>
  <c r="N43" i="7"/>
  <c r="O42" i="7" s="1"/>
  <c r="J43" i="7"/>
  <c r="K42" i="7" s="1"/>
  <c r="H44" i="7"/>
  <c r="I44" i="7" s="1"/>
  <c r="F43" i="7"/>
  <c r="G42" i="7" s="1"/>
  <c r="D44" i="7"/>
  <c r="E44" i="7" s="1"/>
  <c r="U42" i="7"/>
  <c r="S43" i="7" l="1"/>
  <c r="T44" i="7"/>
  <c r="N44" i="7"/>
  <c r="O44" i="7" s="1"/>
  <c r="J44" i="7"/>
  <c r="K44" i="7" s="1"/>
  <c r="I43" i="7"/>
  <c r="F44" i="7"/>
  <c r="G44" i="7" s="1"/>
  <c r="E43" i="7"/>
  <c r="U44" i="7"/>
  <c r="O43" i="7" l="1"/>
  <c r="K43" i="7"/>
  <c r="G43" i="7"/>
  <c r="U43"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family val="2"/>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family val="2"/>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family val="2"/>
          </rPr>
          <t xml:space="preserve">
</t>
        </r>
        <r>
          <rPr>
            <sz val="9"/>
            <color indexed="81"/>
            <rFont val="Tahoma"/>
            <family val="2"/>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<sst xmlns="http://schemas.openxmlformats.org/spreadsheetml/2006/main" count="2268" uniqueCount="1353">
  <si>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</si>
  <si>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</si>
  <si>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</si>
  <si>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</si>
  <si>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</si>
  <si>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</si>
  <si>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</si>
  <si>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</si>
  <si>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</si>
  <si>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</si>
  <si>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</si>
  <si>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</si>
  <si>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</si>
  <si>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</si>
  <si>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</si>
  <si>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</si>
  <si>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</si>
  <si>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</si>
  <si>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</si>
  <si>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</si>
  <si>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</si>
  <si>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</si>
  <si>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</si>
  <si>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</si>
  <si>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</si>
  <si>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</si>
  <si>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</si>
  <si>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</si>
  <si>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</si>
  <si>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</si>
  <si>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</si>
  <si>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</si>
  <si>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</si>
  <si>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</si>
  <si>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</si>
  <si>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</si>
  <si>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</si>
  <si>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</si>
  <si>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</si>
  <si>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</si>
  <si>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</si>
  <si>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</si>
  <si>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</si>
  <si>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</si>
  <si>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</si>
  <si>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</si>
  <si>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</si>
  <si>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</si>
  <si>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</si>
  <si>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</si>
  <si>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</si>
  <si>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</si>
  <si>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</si>
  <si>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</si>
  <si>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</si>
  <si>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</si>
  <si>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</si>
  <si>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</si>
  <si>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</si>
  <si>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</si>
  <si>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</si>
  <si>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</si>
  <si>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</si>
  <si>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</si>
  <si>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</si>
  <si>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</si>
  <si>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</si>
  <si>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</si>
  <si>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</si>
  <si>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</si>
  <si>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</si>
  <si>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</si>
  <si>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</si>
  <si>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</si>
  <si>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</si>
  <si>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</si>
  <si>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</si>
  <si>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</si>
  <si>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</si>
  <si>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</si>
  <si>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</si>
  <si>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</si>
  <si>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</si>
  <si>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</si>
  <si>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</si>
  <si>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</si>
  <si>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</si>
  <si>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</si>
  <si>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</si>
  <si>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</si>
  <si>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</si>
  <si>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</si>
  <si>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</si>
  <si>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</si>
  <si>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</si>
  <si>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</si>
  <si>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</si>
  <si>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</si>
  <si>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</si>
  <si>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</si>
  <si>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</si>
  <si>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</si>
  <si>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</si>
  <si>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</si>
  <si>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</si>
  <si>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</si>
  <si>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</si>
  <si>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</si>
  <si>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</si>
  <si>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</si>
  <si>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</si>
  <si>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</si>
  <si>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</si>
  <si>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</si>
  <si>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</si>
  <si>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</si>
  <si>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</si>
  <si>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</si>
  <si>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</si>
  <si>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</si>
  <si>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</si>
  <si>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</si>
  <si>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</si>
  <si>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</si>
  <si>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</si>
  <si>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</si>
  <si>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</si>
  <si>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</si>
  <si>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</si>
  <si>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</si>
  <si>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</si>
  <si>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</si>
  <si>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</si>
  <si>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</si>
  <si>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</si>
  <si>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</si>
  <si>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</si>
  <si>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</si>
  <si>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</si>
  <si>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</si>
  <si>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</si>
  <si>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</si>
  <si>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</si>
  <si>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</si>
  <si>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</si>
  <si>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</si>
  <si>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</si>
  <si>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</si>
  <si>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</si>
  <si>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</si>
  <si>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</si>
  <si>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</si>
  <si>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</si>
  <si>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</si>
  <si>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</si>
  <si>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</si>
  <si>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</si>
  <si>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</si>
  <si>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</si>
  <si>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</si>
  <si>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</si>
  <si>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</si>
  <si>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</si>
  <si>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</si>
  <si>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</si>
  <si>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</si>
  <si>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</si>
  <si>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</si>
  <si>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</si>
  <si>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</si>
  <si>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</si>
  <si>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</si>
  <si>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</si>
  <si>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</si>
  <si>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Autofill Workbook Results</t>
  </si>
  <si>
    <t>▓0▓0▓0▓True▓Black▓Black▓▓▓0▓0▓0▓0▓0▓False▓▓0▓0▓0▓0▓0▓False▓▓0▓0▓0▓True▓Black▓Black▓▓▓0▓0▓0▓0▓0▓False▓▓0▓0▓0▓0▓0▓False▓▓0▓0▓0▓0▓0▓False▓▓0▓0▓0▓0▓0▓False</t>
  </si>
  <si>
    <t>Graph History</t>
  </si>
  <si>
    <t>Relationship</t>
  </si>
  <si>
    <t>Relationship Date (UTC)</t>
  </si>
  <si>
    <t>Tweet</t>
  </si>
  <si>
    <t>URLs in Tweet</t>
  </si>
  <si>
    <t>Domains in Tweet</t>
  </si>
  <si>
    <t>Hashtags in Tweet</t>
  </si>
  <si>
    <t>Tweet Date (UTC)</t>
  </si>
  <si>
    <t>Twitter Page for Tweet</t>
  </si>
  <si>
    <t>Latitude</t>
  </si>
  <si>
    <t>Longitude</t>
  </si>
  <si>
    <t>Imported ID</t>
  </si>
  <si>
    <t>In-Reply-To Tweet ID</t>
  </si>
  <si>
    <t>allthebestnews</t>
  </si>
  <si>
    <t>realnews_world</t>
  </si>
  <si>
    <t>indonesiainf</t>
  </si>
  <si>
    <t>greenidenews</t>
  </si>
  <si>
    <t>silberworldnews</t>
  </si>
  <si>
    <t>wyko_news</t>
  </si>
  <si>
    <t>1usnews</t>
  </si>
  <si>
    <t>juanmuriango</t>
  </si>
  <si>
    <t>afatrepublican</t>
  </si>
  <si>
    <t>paddy_owens66</t>
  </si>
  <si>
    <t>tmtechnologynew</t>
  </si>
  <si>
    <t>tukang_update</t>
  </si>
  <si>
    <t>skrthakur</t>
  </si>
  <si>
    <t>twitreporting</t>
  </si>
  <si>
    <t>gato_q</t>
  </si>
  <si>
    <t>fabiolucv</t>
  </si>
  <si>
    <t>thekilguard</t>
  </si>
  <si>
    <t>purrungo12</t>
  </si>
  <si>
    <t>randomtweets48</t>
  </si>
  <si>
    <t>lady_natash</t>
  </si>
  <si>
    <t>mw3moddedacc2</t>
  </si>
  <si>
    <t>dakotann02</t>
  </si>
  <si>
    <t>starwarsworld12</t>
  </si>
  <si>
    <t>news957</t>
  </si>
  <si>
    <t>wowcasanova</t>
  </si>
  <si>
    <t>usa_update_</t>
  </si>
  <si>
    <t>curljam</t>
  </si>
  <si>
    <t>biteszhqpop</t>
  </si>
  <si>
    <t>maxqcine</t>
  </si>
  <si>
    <t>leosfc10</t>
  </si>
  <si>
    <t>bazinga_kal</t>
  </si>
  <si>
    <t>shakercinemas</t>
  </si>
  <si>
    <t>gormar5</t>
  </si>
  <si>
    <t>tophalifaxnow</t>
  </si>
  <si>
    <t>newspalmique</t>
  </si>
  <si>
    <t>sexogifsset</t>
  </si>
  <si>
    <t>worldnews24_7</t>
  </si>
  <si>
    <t>sheilascoular</t>
  </si>
  <si>
    <t>tomboytarts</t>
  </si>
  <si>
    <t>starcadet67</t>
  </si>
  <si>
    <t>berkleybearnews</t>
  </si>
  <si>
    <t>exposethegoods</t>
  </si>
  <si>
    <t>0fficialcr7</t>
  </si>
  <si>
    <t>olowoyeyeolait4</t>
  </si>
  <si>
    <t>fakealiceu</t>
  </si>
  <si>
    <t>jasparina1</t>
  </si>
  <si>
    <t>thedon2108</t>
  </si>
  <si>
    <t>maxim76dieu</t>
  </si>
  <si>
    <t>billieo2</t>
  </si>
  <si>
    <t>reproduktcomics</t>
  </si>
  <si>
    <t>ryujay10</t>
  </si>
  <si>
    <t>kins_cuhmeal</t>
  </si>
  <si>
    <t>aaron_fernandes</t>
  </si>
  <si>
    <t>mopcastnetwork</t>
  </si>
  <si>
    <t>beefman46</t>
  </si>
  <si>
    <t>wjpolitics</t>
  </si>
  <si>
    <t>dripster</t>
  </si>
  <si>
    <t>hrmusic</t>
  </si>
  <si>
    <t>streetskillz13</t>
  </si>
  <si>
    <t>parkcityutah</t>
  </si>
  <si>
    <t>saladadecinema</t>
  </si>
  <si>
    <t>hipotermia</t>
  </si>
  <si>
    <t>theaksport23</t>
  </si>
  <si>
    <t>oghyperight</t>
  </si>
  <si>
    <t>moviesworldnewz</t>
  </si>
  <si>
    <t>eslamhalawa9</t>
  </si>
  <si>
    <t>america_news24</t>
  </si>
  <si>
    <t>ranchofarmahh</t>
  </si>
  <si>
    <t>johnsonalivein5</t>
  </si>
  <si>
    <t>buzz_monde</t>
  </si>
  <si>
    <t>hello_wize</t>
  </si>
  <si>
    <t>leahaulnaay</t>
  </si>
  <si>
    <t>rahagyass</t>
  </si>
  <si>
    <t>lclrgsl</t>
  </si>
  <si>
    <t>gyox_</t>
  </si>
  <si>
    <t>aenauit</t>
  </si>
  <si>
    <t>smockersunday</t>
  </si>
  <si>
    <t>movieswrld</t>
  </si>
  <si>
    <t>rodeotripxx</t>
  </si>
  <si>
    <t>bestfweb</t>
  </si>
  <si>
    <t>jeyshea_stl</t>
  </si>
  <si>
    <t>gratefulsfgiant</t>
  </si>
  <si>
    <t>6monts_</t>
  </si>
  <si>
    <t>laura_pezou</t>
  </si>
  <si>
    <t>nvtlea</t>
  </si>
  <si>
    <t>eugenehegerty</t>
  </si>
  <si>
    <t>pablitoltr</t>
  </si>
  <si>
    <t>davidha51596823</t>
  </si>
  <si>
    <t>d_michael97</t>
  </si>
  <si>
    <t>prosnationorg</t>
  </si>
  <si>
    <t>konbinifr</t>
  </si>
  <si>
    <t>mxpannier76</t>
  </si>
  <si>
    <t>iainsmith</t>
  </si>
  <si>
    <t>fabrod85</t>
  </si>
  <si>
    <t>empiremagazine</t>
  </si>
  <si>
    <t>foxnews</t>
  </si>
  <si>
    <t>jaavedjaaferi</t>
  </si>
  <si>
    <t>robertmiles76</t>
  </si>
  <si>
    <t>celtic76rouen</t>
  </si>
  <si>
    <t>slate</t>
  </si>
  <si>
    <t>sundancefest</t>
  </si>
  <si>
    <t>thr</t>
  </si>
  <si>
    <t>wilsonmovie</t>
  </si>
  <si>
    <t>danielclowes</t>
  </si>
  <si>
    <t>stephaniesward1</t>
  </si>
  <si>
    <t>w4djt</t>
  </si>
  <si>
    <t>polygon</t>
  </si>
  <si>
    <t>gratefuldead</t>
  </si>
  <si>
    <t>jambase</t>
  </si>
  <si>
    <t>woodyharrelson</t>
  </si>
  <si>
    <t>starwars</t>
  </si>
  <si>
    <t>imax</t>
  </si>
  <si>
    <t>Mentions</t>
  </si>
  <si>
    <t>Woody: I was held at gunpoint https://t.co/TX0FDxrnYr</t>
  </si>
  <si>
    <t>Woody: I was held at gunpoint https://t.co/RDO4SSzG4F https://t.co/nViLmBhrqM</t>
  </si>
  <si>
    <t>Woody: I was held at gunpoint https://t.co/O7l7K07kJc #FOXNEWS https://t.co/aeQrSr8MBV</t>
  </si>
  <si>
    <t>Woody: I was held at gunpoint https://t.co/99xWawy9SL</t>
  </si>
  <si>
    <t>Fox - Woody: I was held at gunpoint https://t.co/fsQhctWuG6</t>
  </si>
  <si>
    <t>Woody: I was held at gunpoint https://t.co/krhyV9xkOO #WYKO_NEWS https://t.co/rRvQCa7oRS</t>
  </si>
  <si>
    <t>#USA Woody: I was held at gunpoint https://t.co/0bXTpalisz #agency https://t.co/a3APDHdY4J</t>
  </si>
  <si>
    <t>Woody: I was held at gunpoint https://t.co/doIPiag6KM</t>
  </si>
  <si>
    <t>Woody: I was held at gunpoint https://t.co/7b2TXTmve1 https://t.co/uqRORjP9LW</t>
  </si>
  <si>
    <t>Woody: I was held at gunpoint https://t.co/f5eMkjXN5C https://t.co/uY9Qc11F1R</t>
  </si>
  <si>
    <t>Woody: I was held at gunpoint https://t.co/Cg8Cf6KA9K https://t.co/FdrePfGegb</t>
  </si>
  <si>
    <t>Woody: I was held at gunpoint https://t.co/IWOeVzuLah https://t.co/HEfg6QV9ap</t>
  </si>
  <si>
    <t>Woody: I was held at gunpoint https://t.co/xUe7HSeA7Y https://t.co/WUgSNN6Mi9</t>
  </si>
  <si>
    <t>Woody: I was held at gunpoint https://t.co/7e34tohqVz https://t.co/onUpiodckU</t>
  </si>
  <si>
    <t>Woody: I was held at gunpoint https://t.co/LjqS70EYTM https://t.co/Ky4HervdHL</t>
  </si>
  <si>
    <t>Woody: I was held at gunpoint https://t.co/kZ8K5Lgid5 https://t.co/iDlV1Ekgze</t>
  </si>
  <si>
    <t>Woody: I was held at gunpoint https://t.co/pql8fZ2sKp https://t.co/qfK9MpEnWx</t>
  </si>
  <si>
    <t>Woody: I was held at gunpoint https://t.co/1QmC66C5sX https://t.co/OJ8oWL0De7</t>
  </si>
  <si>
    <t>Woody: I was held at gunpoint https://t.co/80OcUygznL #BreakingNews</t>
  </si>
  <si>
    <t>Woody: I was held at gunpoint https://t.co/0PQasCFr9E https://t.co/5wqyBgrA5R</t>
  </si>
  <si>
    <t>Woody: I was held at gunpoint https://t.co/dSKAsyeifO https://t.co/iaTGDc5ujt</t>
  </si>
  <si>
    <t>Woody Harrelson recalls being robbed at gunpoint</t>
  </si>
  <si>
    <t>Woody Harrelson Jokes About New “Star Wars” Role - CBS Local https://t.co/bMXuf4vSOx</t>
  </si>
  <si>
    <t>Woody Harrelson jokes about new role in Star Wars spinoff - NEWS 95.7 https://t.co/mJ9AYJSroP</t>
  </si>
  <si>
    <t>RT @iainsmith: Woody Harrelson’s "Lost in London" was shot in real time from 2am on 20 January in a continuous 100-minute take: https://t.c…</t>
  </si>
  <si>
    <t>Woody: I was held at gunpoint https://t.co/j1uHu2BR5a #news</t>
  </si>
  <si>
    <t>Lost in London review: Woody Harrelson's live movie is a miraculous oddity https://t.co/tGOm9sJon1 #storytelling @FabRod85</t>
  </si>
  <si>
    <t>Woody Harrelson recalls being robbed at gunpoint - It's hard to believe that Woody Harrelson, the actor who pla... https://t.co/mP7keG15rp</t>
  </si>
  <si>
    <t>Woody Harrelson será Harris Shrike en la película de #HanSolo ¿Qué os parece? https://t.co/AxMgiRpDMJ</t>
  </si>
  <si>
    <t>RT @maxqcine: Woody Harrelson será Harris Shrike en la película de #HanSolo ¿Qué os parece? https://t.co/AxMgiRpDMJ</t>
  </si>
  <si>
    <t>RT @empiremagazine: Woody Harrelson has confirmed rumours he'll play Han Solo's mentor in the new Star Wars pic: https://t.co/TSQpuelkAd ht…</t>
  </si>
  <si>
    <t>Woody Harrelson Confirms He's Playing Han Solo's Mentor in New Star Wars Film https://t.co/xQPqMoUCgp https://t.co/dkFYwsyUiC</t>
  </si>
  <si>
    <t>Woody Harrelson recalls being robbed at gunpoint: It's hard to believe that Woody Harrelson, the actor who played… https://t.co/3ieKV08TyG</t>
  </si>
  <si>
    <t>Woody Harrelson jokes about new role in Star Wars spinoff - NEWS 95.7 https://t.co/ZY9ERNJBw5</t>
  </si>
  <si>
    <t>#LatestNews Woody: I was held at gunpoint https://t.co/KIj3yf4eCX by @foxnews</t>
  </si>
  <si>
    <t>Sensual Yourackdisciprine Lili Simmons Woody Harrelson True Detective #PornGIFs #NSFW #SexGifs #SexoGifs https://t.co/XiXcmhNA3r</t>
  </si>
  <si>
    <t>[FOX News] Woody: I was held at gunpoint https://t.co/4SUqt9xeot</t>
  </si>
  <si>
    <t>RT @jaavedjaaferi: I love this guy.
The Woody Harrelson Video Message The Mainstream Media Does NOT Want You To Watch – Anonymous https://t…</t>
  </si>
  <si>
    <t>Woody Harrelson stößt in die Weiten des Weltraums vor und wird sich um den jungen Han Solo kümmern. https://t.co/eFJ3gUUazS</t>
  </si>
  <si>
    <t>Woody: I was held at gunpoint https://t.co/tqDDttw3S4</t>
  </si>
  <si>
    <t>Woody: I was held at gunpoint https://t.co/yo7c5KIKPW</t>
  </si>
  <si>
    <t>Woody: I was held at gunpoint https://t.co/WPAIOsq2hC</t>
  </si>
  <si>
    <t>Woody: I was held at gunpoint https://t.co/YX8UAdvaxb</t>
  </si>
  <si>
    <t>Woody: I was held at gunpoint https://t.co/SOhG2dNFsL</t>
  </si>
  <si>
    <t>Woody: I was held at gunpoint https://t.co/HHWMoM9sRA</t>
  </si>
  <si>
    <t>Woody Harrelson jokes about new role in Star Wars spinoff https://t.co/Sln5RUAsUt</t>
  </si>
  <si>
    <t>https://t.co/3KqviRlU6e via @KonbiniFR @celtic76rouen @robertmiles76</t>
  </si>
  <si>
    <t>RT @Slate: I went to Woody Harrelson’s curious livestreamed movie, Lost in London: https://t.co/1BUsgHlTrf https://t.co/Oyco0Vzyug</t>
  </si>
  <si>
    <t>RT @danielclowes: @danielclowes hangs out with the cast of @WilsonMovie on camera for @THR at @sundancefest. https://t.co/jvVtqen4AP</t>
  </si>
  <si>
    <t>Woody Harrelson Confirmed As Han Solo's Mentor https://t.co/yABqGb38Wz</t>
  </si>
  <si>
    <t>The Weekly Mopcast E61, @StephanieSWard1 &amp;amp; I talk #woodyharrelson in #StarWars #horror #movies  &amp;amp; #snowdays #podcast https://t.co/iWpurhrIZA</t>
  </si>
  <si>
    <t>RT @w4djt: "Woody Harrelson recalls being robbed at gunpoint" https://t.co/w5FMnkf2mT #dtmag</t>
  </si>
  <si>
    <t>Woody Harrelson recalls being robbed at gunpoint - Fox News https://t.co/ZK05UjNbrX</t>
  </si>
  <si>
    <t>https://t.co/t72hWyTk0d: Woody Harrelson jokes about new role in Star Wars spinoff https://t.co/lEmP7iV7QM</t>
  </si>
  <si>
    <t>Woody Harrelson sera le mentor de Han Solo dans le prochain spin-off Star Wars https://t.co/l8cGzmkixB via @KonbiniFR</t>
  </si>
  <si>
    <t>Laura Dern and Woody Harrelson on making "Wilson" and beating him up - Los Angeles Times https://t.co/Fk19fzSDwH  -… https://t.co/lYfgE5ctyF</t>
  </si>
  <si>
    <t>Woody Harrelson confirma seu papel em filme de Han Solo https://t.co/IV4EbC2TWX https://t.co/BhdkEFghhO</t>
  </si>
  <si>
    <t>Woody Harrelson confirma seu papel em filme de Han Solo https://t.co/aVI3taZxAW https://t.co/YmRvHaot4A</t>
  </si>
  <si>
    <t>RT @Polygon: We finally know who Woody Harrelson is playing in Star Wars https://t.co/bgEDh3o6No</t>
  </si>
  <si>
    <t>Woody: I was held at gunpoint https://t.co/HkSBBnG89a</t>
  </si>
  <si>
    <t>Woody Harrelson recalls being robbed at gunpoint https://t.co/oLWjB6aTE5 https://t.co/oW7xq9Ii77</t>
  </si>
  <si>
    <t>RT @MoviesWorldNewz: Woody Harrelson recalls being robbed at gunpoint https://t.co/oLWjB6aTE5 https://t.co/oW7xq9Ii77</t>
  </si>
  <si>
    <t>Woody: I was held at gunpoint https://t.co/5sQ4gRociV https://t.co/YvGEaUsOdc</t>
  </si>
  <si>
    <t>RanchoFarmahh- Woody: I was held at gunpoint https://t.co/EOt9CpcWnA</t>
  </si>
  <si>
    <t>Woody Harrelson was robbed at gunpoint after booking 'Cheers' https://t.co/ZgdpD62knt</t>
  </si>
  <si>
    <t>Woody Harrelson sera le mentor de Han Solo dans le prochain spin-off Star Wars https://t.co/0o3udTXpaP</t>
  </si>
  <si>
    <t>RT @KonbiniFr: Woody Harrelson sera le mentor de Han Solo dans le prochain spin-off Star Wars https://t.co/m1vDKkLnk0 https://t.co/seFkwhOI…</t>
  </si>
  <si>
    <t>Woody Harrelson recalls being robbed at gunpoint https://t.co/KlyajF4xOa https://t.co/MYaFJKoWYR</t>
  </si>
  <si>
    <t>Woody Harrelson sera le mentor de Han Solo dans le prochain spin-off Star Wars https://t.co/T7pJnh3Gg8</t>
  </si>
  <si>
    <t>RT @bestfweb: Woody Harrelson sera le mentor de Han Solo dans le prochain spin-off Star Wars https://t.co/T7pJnh3Gg8</t>
  </si>
  <si>
    <t>RT @JamBase: ICYMI: 3 @GratefulDead members performed together yesterday with guests John Popper &amp;amp; Woody Harrelson https://t.co/w49pI4Ry81</t>
  </si>
  <si>
    <t>Woody Harrelson recalls being robbed at gunpoint https://t.co/rrtjqebyg5 https://t.co/eQTHRKsj36</t>
  </si>
  <si>
    <t>Woody Harrelson recalls being robbed at gunpoint https://t.co/LQ4fynLtEQ</t>
  </si>
  <si>
    <t>RT @starwars: .@WoodyHarrelson has joined the cast of the upcoming untitled Han Solo film. https://t.co/l9csioaS8I https://t.co/KwyByINREG</t>
  </si>
  <si>
    <t>RT @IMAX: Woody Harrelson + Han Solo? That's a pair we can't wait to see.  https://t.co/Zuk0c61Qp4</t>
  </si>
  <si>
    <t>Woody Harrelson sera le mentor de Han Solo dans le prochain spin-off Star Wars https://t.co/m1vDKkLnk0 https://t.co/seFkwhOIJr</t>
  </si>
  <si>
    <t>http://www.foxnews.com/entertainment/2017/01/24/woody-harrelson-recalls-being-robbed-at-gunpoint.html?utm_source=dlvr.it&amp;utm_medium=twitter</t>
  </si>
  <si>
    <t>http://www.foxnews.com/entertainment/2017/01/24/woody-harrelson-recalls-being-robbed-at-gunpoint.html</t>
  </si>
  <si>
    <t>http://news.google.com/news/url?sa=t&amp;fd=R&amp;ct2=us&amp;usg=AFQjCNFy5QcKOjDdwAx-Bu3LpzaCOH_3Dw&amp;clid=c3a7d30bb8a4878e06b80cf16b898331&amp;cid=52779358474954&amp;ei=2VWHWLjJGcbchAGwwaeQCg&amp;url=http%3A%2F%2Fdfw.cbslocal.com%2F2017%2F01%2F24%2Fwoody-harrelson-jokes-about-new-star-wars-role%2F&amp;utm_source=dlvr.it&amp;utm_medium=twitter</t>
  </si>
  <si>
    <t>http://www.news957.com/entertainment/2017/01/23/woody-harrelson-jokes-about-new-role-in-star-wars-spinoff/</t>
  </si>
  <si>
    <t>https://www.theguardian.com/film/2017/jan/20/lost-in-london-review-woody-harrelson-live-movie?CMP=share_btn_tw</t>
  </si>
  <si>
    <t>http://feeds.foxnews.com/~r/foxnews/entertainment/~3/YZDv6YuOfpk/woody-harrelson-recalls-being-robbed-at-gunpoint.html</t>
  </si>
  <si>
    <t>http://www.empireonline.com/movies/news/woody-harrelson-han-solo-star-wars/</t>
  </si>
  <si>
    <t>http://io9.gizmodo.com/woody-harrelson-confirms-hes-playing-han-solos-mentor-i-1791492517</t>
  </si>
  <si>
    <t>http://feeds.feedburner.com/~r/foxnews/hHVI/~3/zJPfYZotcaQ/woody-harrelson-recalls-being-robbed-at-gunpoint.html?utm_source=feedburner&amp;utm_medium=twitter&amp;utm_campaign=gormar5</t>
  </si>
  <si>
    <t>http://www.shz.de/deutschland-welt/boulevard/woody-harrelson-spielt-in-neuem-star-wars-ableger-id15915251.html</t>
  </si>
  <si>
    <t>http://www.msn.com/en-us/movies/news/woody-harrelson-jokes-about-new-role-in-star-wars-spinoff/ar-AAm9XTF?ocid=st</t>
  </si>
  <si>
    <t>http://www.konbini.com/fr/entertainment-2/woody-harrelson-sera-mentor-de-han-solo-prochain-spin-off-star-wars/#.WIdarjJfk7o.twitter</t>
  </si>
  <si>
    <t>http://slate.trib.al/3jXovYv</t>
  </si>
  <si>
    <t>http://www.hollywoodreporter.com/video/woody-harrelson-laura-dern-film-wilson-sundance-2017-967155</t>
  </si>
  <si>
    <t>https://mopcast.podbean.com/e/the-weekly-mopcast-episode-061-woody-harrelson-star-wars-snow-day-horror/?token=a88f6c2c4ff8039aea16bc0a14fa363e</t>
  </si>
  <si>
    <t>http://news.google.com/news/url?sa=t&amp;fd=R&amp;ct2=us&amp;usg=AFQjCNGlUJv8FoJC6EhcrxTrUy81vNU4sQ&amp;clid=c3a7d30bb8a4878e06b80cf16b898331&amp;cid=52779358474954&amp;ei=R16HWNmpLuOFzgLUyp3ABg&amp;url=http://www.foxnews.com/entertainment/2017/01/24/woody-harrelson-recalls-being-robbed-at-gunpoint.html</t>
  </si>
  <si>
    <t>http://HamptonRoads.com http://hamptonroads.com/entertainment/776111/2017/01/woody-harrelson-jokes-about-new-role-star-wars-spinoff?utm_source=dlvr.it&amp;utm_medium=twitter</t>
  </si>
  <si>
    <t>http://www.konbini.com/fr/entertainment-2/woody-harrelson-sera-mentor-de-han-solo-prochain-spin-off-star-wars/#.WIdgbrytinw.twitter</t>
  </si>
  <si>
    <t>http://news.google.com/news/url?sa=t&amp;fd=R&amp;ct2=us&amp;usg=AFQjCNG9nju0fdgztm19hPVOuMWFK6UyrA&amp;clid=c3a7d30bb8a4878e06b80cf16b898331&amp;cid=52779358474954&amp;ei=sGCHWNiDEcKThAGRkYOwDw&amp;url=http%3A%2F%2Fwww.latimes.com%2Fla-et-sundance-updates-laura-dern-and-woody-harrelson-on-the-1485237158-htmlstory.html&amp;utm_source=dlvr.it&amp;utm_medium=twitter https://twitter.com/i/web/status/823896289850949632</t>
  </si>
  <si>
    <t>http://saladadecinema.com.br/2017/01/23/woody-harrelson-confirma-seu-papel-em-filme-de-han-solo/</t>
  </si>
  <si>
    <t>http://www.polygon.com/2017/1/23/14360856/star-wars-han-solo-woody-harrelson?utm_campaign=polygon&amp;utm_content=chorus&amp;utm_medium=social&amp;utm_source=twitter</t>
  </si>
  <si>
    <t>http://feeds.feedburner.com/~r/foxnews/qYwS/~3/YZDv6YuOfpk/woody-harrelson-recalls-being-robbed-at-gunpoint.html?utm_source=feedburner&amp;utm_medium=twitter&amp;utm_campaign=oghyperight</t>
  </si>
  <si>
    <t>http://ovnr.dev-warrior.org/moviesworldnewz/?url=http://www.foxnews.com/entertainment/2017/01/24/woody-harrelson-recalls-being-robbed-at-gunpoint.html&amp;utm_source=twitter-tools&amp;utm_medium=MoviesWorldNewz&amp;utm_campaign=article</t>
  </si>
  <si>
    <t>http://www.johnsonaliveinter.com/2017/01/woody-harrelson-was-robbed-at-gunpoint.html</t>
  </si>
  <si>
    <t>http://ovnr.dev-warrior.org/buzz_monde/?url=http://www.konbini.com/fr/entertainment-2/woody-harrelson-sera-mentor-de-han-solo-prochain-spin-off-star-wars/&amp;utm_source=twitter-tools&amp;utm_medium=buzz_monde&amp;utm_campaign=article</t>
  </si>
  <si>
    <t>http://www.konbini.com/fr/entertainment-2/woody-harrelson-sera-mentor-de-han-solo-prochain-spin-off-star-wars/?utm_campaign=Echobox&amp;utm_medium=Social&amp;utm_source=Twitter#link_time=1485257153</t>
  </si>
  <si>
    <t>http://ovnr.dev-warrior.org/movieswrld/?url=http://www.foxnews.com/entertainment/2017/01/24/woody-harrelson-recalls-being-robbed-at-gunpoint.html&amp;utm_source=twitter-tools&amp;utm_medium=MoviesWrld&amp;utm_campaign=article</t>
  </si>
  <si>
    <t>http://ovnr.dev-warrior.org/bestfweb/?url=http://www.konbini.com/fr/entertainment-2/woody-harrelson-sera-mentor-de-han-solo-prochain-spin-off-star-wars/&amp;utm_source=twitter-tools&amp;utm_medium=bestfweb&amp;utm_campaign=article</t>
  </si>
  <si>
    <t>https://www.jambase.com/article/woody-harrelson-john-popper-perform-with-grateful-dead-members-at-sundance</t>
  </si>
  <si>
    <t>http://pagesix.com/2017/01/24/woody-harrelson-recalls-being-robbed-at-gunpoint/?utm_source=dlvr.it&amp;utm_medium=twitter</t>
  </si>
  <si>
    <t>http://pagesix.com/2017/01/24/woody-harrelson-recalls-being-robbed-at-gunpoint/</t>
  </si>
  <si>
    <t>http://www.starwars.com/news/woody-harrelson-signs-on-for-young-han-solo-film</t>
  </si>
  <si>
    <t>http://mashable.com/2017/01/11/woody-harrelson-han-solo-movie-star-wars/#wlxcXMHCwqq1</t>
  </si>
  <si>
    <t>foxnews.com</t>
  </si>
  <si>
    <t>google.com</t>
  </si>
  <si>
    <t>news957.com</t>
  </si>
  <si>
    <t>theguardian.com</t>
  </si>
  <si>
    <t>empireonline.com</t>
  </si>
  <si>
    <t>gizmodo.com</t>
  </si>
  <si>
    <t>feedburner.com</t>
  </si>
  <si>
    <t>shz.de</t>
  </si>
  <si>
    <t>msn.com</t>
  </si>
  <si>
    <t>konbini.com</t>
  </si>
  <si>
    <t>trib.al</t>
  </si>
  <si>
    <t>hollywoodreporter.com</t>
  </si>
  <si>
    <t>podbean.com</t>
  </si>
  <si>
    <t>hamptonroads.com hamptonroads.com</t>
  </si>
  <si>
    <t>google.com twitter.com</t>
  </si>
  <si>
    <t>com.br</t>
  </si>
  <si>
    <t>polygon.com</t>
  </si>
  <si>
    <t>dev-warrior.org</t>
  </si>
  <si>
    <t>johnsonaliveinter.com</t>
  </si>
  <si>
    <t>jambase.com</t>
  </si>
  <si>
    <t>pagesix.com</t>
  </si>
  <si>
    <t>starwars.com</t>
  </si>
  <si>
    <t>mashable.com</t>
  </si>
  <si>
    <t>usa agency</t>
  </si>
  <si>
    <t>breakingnews</t>
  </si>
  <si>
    <t>news</t>
  </si>
  <si>
    <t>storytelling</t>
  </si>
  <si>
    <t>hansolo</t>
  </si>
  <si>
    <t>latestnews</t>
  </si>
  <si>
    <t>porngifs nsfw sexgifs sexogifs</t>
  </si>
  <si>
    <t>woodyharrelson starwars horror movies snowdays podcast</t>
  </si>
  <si>
    <t>dtmag</t>
  </si>
  <si>
    <t>https://twitter.com/#!/allthebestnews/status/823884149761019904</t>
  </si>
  <si>
    <t>https://twitter.com/#!/realnews_world/status/823884153380741120</t>
  </si>
  <si>
    <t>https://twitter.com/#!/indonesiainf/status/823884156010532865</t>
  </si>
  <si>
    <t>https://twitter.com/#!/greenidenews/status/823884161496846337</t>
  </si>
  <si>
    <t>https://twitter.com/#!/silberworldnews/status/823884195395039233</t>
  </si>
  <si>
    <t>https://twitter.com/#!/wyko_news/status/823884198108794880</t>
  </si>
  <si>
    <t>https://twitter.com/#!/1usnews/status/823884209458585600</t>
  </si>
  <si>
    <t>https://twitter.com/#!/juanmuriango/status/823884212151283714</t>
  </si>
  <si>
    <t>https://twitter.com/#!/afatrepublican/status/823884214009368579</t>
  </si>
  <si>
    <t>https://twitter.com/#!/paddy_owens66/status/823884245693124608</t>
  </si>
  <si>
    <t>https://twitter.com/#!/tmtechnologynew/status/823884251221225472</t>
  </si>
  <si>
    <t>https://twitter.com/#!/tukang_update/status/823884262873014272</t>
  </si>
  <si>
    <t>https://twitter.com/#!/skrthakur/status/823884263716102146</t>
  </si>
  <si>
    <t>https://twitter.com/#!/twitreporting/status/823884267604164608</t>
  </si>
  <si>
    <t>https://twitter.com/#!/gato_q/status/823884268115922945</t>
  </si>
  <si>
    <t>https://twitter.com/#!/fabiolucv/status/823884269994975234</t>
  </si>
  <si>
    <t>https://twitter.com/#!/thekilguard/status/823884277183975425</t>
  </si>
  <si>
    <t>https://twitter.com/#!/purrungo12/status/823884277750214656</t>
  </si>
  <si>
    <t>https://twitter.com/#!/randomtweets48/status/823884317759774721</t>
  </si>
  <si>
    <t>https://twitter.com/#!/lady_natash/status/823884350592688128</t>
  </si>
  <si>
    <t>https://twitter.com/#!/mw3moddedacc2/status/823884363603451904</t>
  </si>
  <si>
    <t>https://twitter.com/#!/dakotann02/status/823884493404585985</t>
  </si>
  <si>
    <t>https://twitter.com/#!/starwarsworld12/status/823884607128944640</t>
  </si>
  <si>
    <t>https://twitter.com/#!/news957/status/823885008914022401</t>
  </si>
  <si>
    <t>https://twitter.com/#!/wowcasanova/status/823885056175472641</t>
  </si>
  <si>
    <t>https://twitter.com/#!/usa_update_/status/823885180138123264</t>
  </si>
  <si>
    <t>https://twitter.com/#!/curljam/status/823885372186828801</t>
  </si>
  <si>
    <t>https://twitter.com/#!/biteszhqpop/status/823886286993952768</t>
  </si>
  <si>
    <t>https://twitter.com/#!/maxqcine/status/823885543444463616</t>
  </si>
  <si>
    <t>https://twitter.com/#!/leosfc10/status/823886688049045504</t>
  </si>
  <si>
    <t>https://twitter.com/#!/bazinga_kal/status/823886709335134208</t>
  </si>
  <si>
    <t>https://twitter.com/#!/shakercinemas/status/823886831204859905</t>
  </si>
  <si>
    <t>https://twitter.com/#!/gormar5/status/823886990705836033</t>
  </si>
  <si>
    <t>https://twitter.com/#!/tophalifaxnow/status/823887113229697024</t>
  </si>
  <si>
    <t>https://twitter.com/#!/newspalmique/status/823887122734071808</t>
  </si>
  <si>
    <t>https://twitter.com/#!/sexogifsset/status/823887452599414788</t>
  </si>
  <si>
    <t>https://twitter.com/#!/worldnews24_7/status/823887908297797633</t>
  </si>
  <si>
    <t>https://twitter.com/#!/sheilascoular/status/823888413141168129</t>
  </si>
  <si>
    <t>https://twitter.com/#!/tomboytarts/status/823888424427864066</t>
  </si>
  <si>
    <t>https://twitter.com/#!/starcadet67/status/823889001077735424</t>
  </si>
  <si>
    <t>https://twitter.com/#!/berkleybearnews/status/823889167012638720</t>
  </si>
  <si>
    <t>https://twitter.com/#!/exposethegoods/status/823889390132830208</t>
  </si>
  <si>
    <t>https://twitter.com/#!/0fficialcr7/status/823889397258928129</t>
  </si>
  <si>
    <t>https://twitter.com/#!/olowoyeyeolait4/status/823889407765712896</t>
  </si>
  <si>
    <t>https://twitter.com/#!/fakealiceu/status/823889417676857346</t>
  </si>
  <si>
    <t>https://twitter.com/#!/fakealiceu/status/823889423272013826</t>
  </si>
  <si>
    <t>https://twitter.com/#!/jasparina1/status/823889612888154113</t>
  </si>
  <si>
    <t>https://twitter.com/#!/thedon2108/status/823889626557542400</t>
  </si>
  <si>
    <t>https://twitter.com/#!/maxim76dieu/status/823889806799339520</t>
  </si>
  <si>
    <t>https://twitter.com/#!/billieo2/status/823890172144209921</t>
  </si>
  <si>
    <t>https://twitter.com/#!/reproduktcomics/status/823890352323129344</t>
  </si>
  <si>
    <t>https://twitter.com/#!/ryujay10/status/823891493467410432</t>
  </si>
  <si>
    <t>https://twitter.com/#!/kins_cuhmeal/status/823891603706277888</t>
  </si>
  <si>
    <t>https://twitter.com/#!/aaron_fernandes/status/823892704715280385</t>
  </si>
  <si>
    <t>https://twitter.com/#!/mopcastnetwork/status/823893125190090753</t>
  </si>
  <si>
    <t>https://twitter.com/#!/beefman46/status/823893470976864257</t>
  </si>
  <si>
    <t>https://twitter.com/#!/wjpolitics/status/823893555613679616</t>
  </si>
  <si>
    <t>https://twitter.com/#!/dripster/status/823894031520464896</t>
  </si>
  <si>
    <t>https://twitter.com/#!/hrmusic/status/823895392903270400</t>
  </si>
  <si>
    <t>https://twitter.com/#!/streetskillz13/status/823895868357144576</t>
  </si>
  <si>
    <t>https://twitter.com/#!/parkcityutah/status/823896289850949632</t>
  </si>
  <si>
    <t>https://twitter.com/#!/saladadecinema/status/823896640188805120</t>
  </si>
  <si>
    <t>https://twitter.com/#!/hipotermia/status/823896640901812225</t>
  </si>
  <si>
    <t>https://twitter.com/#!/theaksport23/status/823896952677011457</t>
  </si>
  <si>
    <t>https://twitter.com/#!/oghyperight/status/823897242599882752</t>
  </si>
  <si>
    <t>https://twitter.com/#!/moviesworldnewz/status/823897834185428992</t>
  </si>
  <si>
    <t>https://twitter.com/#!/eslamhalawa9/status/823898362185453569</t>
  </si>
  <si>
    <t>https://twitter.com/#!/america_news24/status/823898504133111810</t>
  </si>
  <si>
    <t>https://twitter.com/#!/ranchofarmahh/status/823898529974235136</t>
  </si>
  <si>
    <t>https://twitter.com/#!/johnsonalivein5/status/823899009140031489</t>
  </si>
  <si>
    <t>https://twitter.com/#!/buzz_monde/status/823899179017707520</t>
  </si>
  <si>
    <t>https://twitter.com/#!/hello_wize/status/823899285112680450</t>
  </si>
  <si>
    <t>https://twitter.com/#!/leahaulnaay/status/823899445368672257</t>
  </si>
  <si>
    <t>https://twitter.com/#!/rahagyass/status/823899619323244544</t>
  </si>
  <si>
    <t>https://twitter.com/#!/lclrgsl/status/823899692048203776</t>
  </si>
  <si>
    <t>https://twitter.com/#!/gyox_/status/823899710490550272</t>
  </si>
  <si>
    <t>https://twitter.com/#!/aenauit/status/823899911150325766</t>
  </si>
  <si>
    <t>https://twitter.com/#!/smockersunday/status/823899949897285632</t>
  </si>
  <si>
    <t>https://twitter.com/#!/movieswrld/status/823900250133893125</t>
  </si>
  <si>
    <t>https://twitter.com/#!/rodeotripxx/status/823900469617639424</t>
  </si>
  <si>
    <t>https://twitter.com/#!/bestfweb/status/823900733821034496</t>
  </si>
  <si>
    <t>https://twitter.com/#!/jeyshea_stl/status/823900740313870337</t>
  </si>
  <si>
    <t>https://twitter.com/#!/gratefulsfgiant/status/823901597340053504</t>
  </si>
  <si>
    <t>https://twitter.com/#!/6monts_/status/823901680609718272</t>
  </si>
  <si>
    <t>https://twitter.com/#!/laura_pezou/status/823902219674275841</t>
  </si>
  <si>
    <t>https://twitter.com/#!/nvtlea/status/823902492555702274</t>
  </si>
  <si>
    <t>https://twitter.com/#!/eugenehegerty/status/823902692888064001</t>
  </si>
  <si>
    <t>https://twitter.com/#!/pablitoltr/status/823903006311804929</t>
  </si>
  <si>
    <t>https://twitter.com/#!/davidha51596823/status/823903314035245058</t>
  </si>
  <si>
    <t>https://twitter.com/#!/d_michael97/status/823903501734420481</t>
  </si>
  <si>
    <t>https://twitter.com/#!/prosnationorg/status/823903557094998017</t>
  </si>
  <si>
    <t>https://twitter.com/#!/prosnationorg/status/823903589844140032</t>
  </si>
  <si>
    <t>https://twitter.com/#!/konbinifr/status/823898679530627074</t>
  </si>
  <si>
    <t>https://twitter.com/#!/mxpannier76/status/823903592105082881</t>
  </si>
  <si>
    <t>823884149761019904</t>
  </si>
  <si>
    <t>823884153380741120</t>
  </si>
  <si>
    <t>823884156010532865</t>
  </si>
  <si>
    <t>823884161496846337</t>
  </si>
  <si>
    <t>823884195395039233</t>
  </si>
  <si>
    <t>823884198108794880</t>
  </si>
  <si>
    <t>823884209458585600</t>
  </si>
  <si>
    <t>823884212151283714</t>
  </si>
  <si>
    <t>823884214009368579</t>
  </si>
  <si>
    <t>823884245693124608</t>
  </si>
  <si>
    <t>823884251221225472</t>
  </si>
  <si>
    <t>823884262873014272</t>
  </si>
  <si>
    <t>823884263716102146</t>
  </si>
  <si>
    <t>823884267604164608</t>
  </si>
  <si>
    <t>823884268115922945</t>
  </si>
  <si>
    <t>823884269994975234</t>
  </si>
  <si>
    <t>823884277183975425</t>
  </si>
  <si>
    <t>823884277750214656</t>
  </si>
  <si>
    <t>823884317759774721</t>
  </si>
  <si>
    <t>823884350592688128</t>
  </si>
  <si>
    <t>823884363603451904</t>
  </si>
  <si>
    <t>823884493404585985</t>
  </si>
  <si>
    <t>823884607128944640</t>
  </si>
  <si>
    <t>823885008914022401</t>
  </si>
  <si>
    <t>823885056175472641</t>
  </si>
  <si>
    <t>823885180138123264</t>
  </si>
  <si>
    <t>823885372186828801</t>
  </si>
  <si>
    <t>823886286993952768</t>
  </si>
  <si>
    <t>823885543444463616</t>
  </si>
  <si>
    <t>823886688049045504</t>
  </si>
  <si>
    <t>823886709335134208</t>
  </si>
  <si>
    <t>823886831204859905</t>
  </si>
  <si>
    <t>823886990705836033</t>
  </si>
  <si>
    <t>823887113229697024</t>
  </si>
  <si>
    <t>823887122734071808</t>
  </si>
  <si>
    <t>823887452599414788</t>
  </si>
  <si>
    <t>823887908297797633</t>
  </si>
  <si>
    <t>823888413141168129</t>
  </si>
  <si>
    <t>823888424427864066</t>
  </si>
  <si>
    <t>823889001077735424</t>
  </si>
  <si>
    <t>823889167012638720</t>
  </si>
  <si>
    <t>823889390132830208</t>
  </si>
  <si>
    <t>823889397258928129</t>
  </si>
  <si>
    <t>823889407765712896</t>
  </si>
  <si>
    <t>823889417676857346</t>
  </si>
  <si>
    <t>823889423272013826</t>
  </si>
  <si>
    <t>823889612888154113</t>
  </si>
  <si>
    <t>823889626557542400</t>
  </si>
  <si>
    <t>823889806799339520</t>
  </si>
  <si>
    <t>823890172144209921</t>
  </si>
  <si>
    <t>823890352323129344</t>
  </si>
  <si>
    <t>823891493467410432</t>
  </si>
  <si>
    <t>823891603706277888</t>
  </si>
  <si>
    <t>823892704715280385</t>
  </si>
  <si>
    <t>823893125190090753</t>
  </si>
  <si>
    <t>823893470976864257</t>
  </si>
  <si>
    <t>823893555613679616</t>
  </si>
  <si>
    <t>823894031520464896</t>
  </si>
  <si>
    <t>823895392903270400</t>
  </si>
  <si>
    <t>823895868357144576</t>
  </si>
  <si>
    <t>823896289850949632</t>
  </si>
  <si>
    <t>823896640188805120</t>
  </si>
  <si>
    <t>823896640901812225</t>
  </si>
  <si>
    <t>823896952677011457</t>
  </si>
  <si>
    <t>823897242599882752</t>
  </si>
  <si>
    <t>823897834185428992</t>
  </si>
  <si>
    <t>823898362185453569</t>
  </si>
  <si>
    <t>823898504133111810</t>
  </si>
  <si>
    <t>823898529974235136</t>
  </si>
  <si>
    <t>823899009140031489</t>
  </si>
  <si>
    <t>823899179017707520</t>
  </si>
  <si>
    <t>823899285112680450</t>
  </si>
  <si>
    <t>823899445368672257</t>
  </si>
  <si>
    <t>823899619323244544</t>
  </si>
  <si>
    <t>823899692048203776</t>
  </si>
  <si>
    <t>823899710490550272</t>
  </si>
  <si>
    <t>823899911150325766</t>
  </si>
  <si>
    <t>823899949897285632</t>
  </si>
  <si>
    <t>823900250133893125</t>
  </si>
  <si>
    <t>823900469617639424</t>
  </si>
  <si>
    <t>823900733821034496</t>
  </si>
  <si>
    <t>823900740313870337</t>
  </si>
  <si>
    <t>823901597340053504</t>
  </si>
  <si>
    <t>823901680609718272</t>
  </si>
  <si>
    <t>823902219674275841</t>
  </si>
  <si>
    <t>823902492555702274</t>
  </si>
  <si>
    <t>823902692888064001</t>
  </si>
  <si>
    <t>823903006311804929</t>
  </si>
  <si>
    <t>823903314035245058</t>
  </si>
  <si>
    <t>823903501734420481</t>
  </si>
  <si>
    <t>823903557094998017</t>
  </si>
  <si>
    <t>823903589844140032</t>
  </si>
  <si>
    <t>823898679530627074</t>
  </si>
  <si>
    <t>823903592105082881</t>
  </si>
  <si>
    <t>Followed</t>
  </si>
  <si>
    <t>Followers</t>
  </si>
  <si>
    <t>Tweets</t>
  </si>
  <si>
    <t>Favorites</t>
  </si>
  <si>
    <t>Time Zone UTC Offset (Seconds)</t>
  </si>
  <si>
    <t>Description</t>
  </si>
  <si>
    <t>Location</t>
  </si>
  <si>
    <t>Web</t>
  </si>
  <si>
    <t>Time Zone</t>
  </si>
  <si>
    <t>Joined Twitter Date (UTC)</t>
  </si>
  <si>
    <t>Custom Menu Item Text</t>
  </si>
  <si>
    <t>Custom Menu Item Action</t>
  </si>
  <si>
    <t>Tweeted Search Term?</t>
  </si>
  <si>
    <t>Bringing you All The Best News from all over the world. No personal opinions, no filters. Just the best pieces of news that we can find.</t>
  </si>
  <si>
    <t>INDO Information</t>
  </si>
  <si>
    <t>Latest top stories the moment they are published - via @Greenide</t>
  </si>
  <si>
    <t>I made this feed to keep track of news from diverse sources to keep balance.</t>
  </si>
  <si>
    <t>WYKO News Aggregator Service. Bringing you #BreakingNews from around the US/World. #WYKO_NEWS</t>
  </si>
  <si>
    <t>#1USNews
All #USA #News in one application
more than 20 #agency and #newspaper
#Install free now</t>
  </si>
  <si>
    <t>#Evangelical #Christian #Reformed #CalviDispy #Baptist #Conservative #ProLife #TeamJesus #tcot #Cessationist #Blogger #Marketer #Capitalist #Arsenal</t>
  </si>
  <si>
    <t>#Trump2016 #HillaryForPrison</t>
  </si>
  <si>
    <t>technology news
It is a means of technological information, we are to keep you informed with the latest news</t>
  </si>
  <si>
    <t>The Latest News #TU</t>
  </si>
  <si>
    <t>NEWS - North East West South. Keeping you up to Date on the latest happenings around the world. (Automated Account).</t>
  </si>
  <si>
    <t>Hello friends</t>
  </si>
  <si>
    <t>Count Your Age by Friends, Not Years. Count Your Life by Smiles, Not Tears</t>
  </si>
  <si>
    <t>News the way it was meant to be, unbiased.</t>
  </si>
  <si>
    <t>SUBSCRIBETE A MI CANAL THE YOUTUBE
https://t.co/11t1iUZJFi</t>
  </si>
  <si>
    <t>Random Tweets to excite your day</t>
  </si>
  <si>
    <t>@ilovehackinmw3</t>
  </si>
  <si>
    <t>Don't know</t>
  </si>
  <si>
    <t>We deliver the latest Star Wars news everyday</t>
  </si>
  <si>
    <t>News, Talk, Sports in #Halifax, NS. All-News mornings &amp; afternoons, live local talk with Rick Howe &amp; Sheldon MacLeod, then the best sports content on your radio</t>
  </si>
  <si>
    <t>We're victims of moral decay, the lack of faith. Forget about god(s).The lack of faith in each other, in words, in art, in things being clear, in common sense</t>
  </si>
  <si>
    <t>A clever person solves a problem. A wise person avoids it. - Albert Einstein</t>
  </si>
  <si>
    <t>USA's National Online News Update</t>
  </si>
  <si>
    <t>Strategic Leader @dentsuaegis; ita/eng/de tweeting. Music junkie.Personal chef.Radical kitsch.</t>
  </si>
  <si>
    <t>Strategist @McCANN Milan, digital junkie and social media addicted. Travel lover, basketball fan and music passionate.</t>
  </si>
  <si>
    <t>We make all kinds of podcasts for all kinds of people. Check out programs at our website...mobile friendly. This is our pop culture news feed...</t>
  </si>
  <si>
    <t>Contacta con nosotros a través de MD
#Cine #MaxQC</t>
  </si>
  <si>
    <t>III . IV . MMXII ❤💍 @Karlla_vl ❤. Menino da Vila Santista e Cruel , Logística 🙏🏻🙏🏻 #AveiroKlube 😍</t>
  </si>
  <si>
    <t>I have a good heart, but this attitude... Big guy who loves comics, cartoons, tv series (the big bang theory rules!), movies, gym, food, friends and more</t>
  </si>
  <si>
    <t>The world's biggest (and best) movie magazine and website. Home of @chrishewitt, @jamescdyer, @nickdesemlyen, @terri_white, @phildesemlyen, @helenlohara &amp; more.</t>
  </si>
  <si>
    <t>This newly renovated historic cinema features 6 new state-of-the-art theaters with stadium seating, and mainstream/independent/foreign films.</t>
  </si>
  <si>
    <t>http://t.co/mkbaAKXXLW</t>
  </si>
  <si>
    <t>Breaking news and weather updates from Halifax.</t>
  </si>
  <si>
    <t>No bio, just a twitter news agency.</t>
  </si>
  <si>
    <t>America’s Strongest Primetime Lineup Anywhere! Follow America's #1 cable news network, delivering you breaking news, insightful analysis, and must-see videos.</t>
  </si>
  <si>
    <t>Paradise for #Adult Gifs Lovers! Only the Best Free #Sex Gifs, #Porn Gifs, #XXX Gifs And #NSFW #Gifs Set of Gallery.</t>
  </si>
  <si>
    <t>Latest news updates from all around the world. Follow us and stay updated 24 hours a day, 7 days a week. Team: @AllNewsGroup</t>
  </si>
  <si>
    <t>Widowed, mother, animal-loving, lefty, spoonie. West Ham United, cricket, history. Blocked by Nadine Dorries, Toby Young, George Galloway and many more.</t>
  </si>
  <si>
    <t>Biodegradable Entertainer. 
Actor, producer, director, stand up comedian, choreographer, voice artist, occasional pessimist, frequent optimist. Aam Aadmi</t>
  </si>
  <si>
    <t>Celebrating the classic tomboy spirit with a blog &amp; Asia's biggest, only all-female English comedy podcast. Follow but don't blame us if you trip on your face!</t>
  </si>
  <si>
    <t>Buchmesse Convent, Darmstadt SpaceDays, SFCD e.V., Science Fiction, Fantasy und mehr...thats me...(german)</t>
  </si>
  <si>
    <t>Bringing the news that is important, that as quick as a dog can bring it.</t>
  </si>
  <si>
    <t>Breaking news from reporters and editors on the Digital news team. Check @ExposeTheGoods for all things News breaking and more.</t>
  </si>
  <si>
    <t>|sièmpre apóyar Real Madrid| I Love Madrid|Hala Madrid| Portugal| CP: @Rinaldoagstn</t>
  </si>
  <si>
    <t>[1/6].HVenusUnited! #EXOVENUS</t>
  </si>
  <si>
    <t>Retired owner of: The Linkin Park Times ~ Steve Perry Online ~ Orlando Bloom Media ~ Gabriel Batistuta Online</t>
  </si>
  <si>
    <t>Crazy fun loving dude..One of knowledge of God,soul,creation,and the Hereafter.Once wanted to died as a Thug,,but then I finally grew up.</t>
  </si>
  <si>
    <t>dieu son fils . bb85 . fc rouen 1899</t>
  </si>
  <si>
    <t>Nous sommes Konbini, un site entièrement dédié à la pop culture.</t>
  </si>
  <si>
    <t>FRIENDS ARE THE FAMILY WE CHOOSE</t>
  </si>
  <si>
    <t>Politics, culture, technology, business, news, and commentary. Procrastinate better. We just turned 20.</t>
  </si>
  <si>
    <t>Comics und Comics für Kinder. Seit 1991 in Berlin. Seit 2012 aus dem Wedding. Header: Sascha Hommer</t>
  </si>
  <si>
    <t>We find, love and share the best independent culture in the world. #Sundance</t>
  </si>
  <si>
    <t>The Hollywood Reporter is the premier destination &amp; most widely trusted resource for entertainment news, reviews, videos &amp; more.</t>
  </si>
  <si>
    <t>#WoodyHarrelson stars as Wilson, a lonely, neurotic and hilariously honest middle-aged misanthrope based on the graphic novel by @DanielClowes | #WilsonMovie |</t>
  </si>
  <si>
    <t>The official Daniel Clowes Twitter. Though please do not be mistaken, these posts are not from the cartoonist Daniel Clowes as he is busy making comics.</t>
  </si>
  <si>
    <t>Nickname: Jay_x000D_
Occupation: Film Student, Cinema Team Member_x000D_
Hobbies: Film-making, Film, Cinema, Editing, Gym, Martial Arts, Music, Clubbing, Ibiza,</t>
  </si>
  <si>
    <t>highly obsessed w/ star wars, mildly obsessed w/ joe biden</t>
  </si>
  <si>
    <t>Coder / Gamer / Movie aficionado / Food lover / Yoga initiate</t>
  </si>
  <si>
    <t>A podcast network that is celebrating all fandoms! Sports, video games, music, movies, tv shows, Star Wars, anime and more! Follow us for great entertainment!</t>
  </si>
  <si>
    <t>Actor, podcaster, voice of Mop and all things geek @MopcastNetwork #TheKey #Theater #podcast #ComicCon #StarWars #SupportIndieFilm #movies https://t.co/hzmrTSd1if</t>
  </si>
  <si>
    <t>A group devoted to helping President Donald Trump #MAGA—especially by ending #sanctuarycities and deporting ALL of obama's refugees and illegals!</t>
  </si>
  <si>
    <t>The Weekly Journal's home of government, policy and politics news. For press inquiry press@wjrnl.com</t>
  </si>
  <si>
    <t>Director of @Escape_Studios, @Pearson_College, Spurs fan and geek. Views my own, obviously. 'Nuff said.</t>
  </si>
  <si>
    <t>Hampton Roads music news from http://t.co/t72hWyTk0d, http://t.co/W18gClDl3x and The Virginian-Pilot. (Avatar by RossinaBossioB)</t>
  </si>
  <si>
    <t>🇫🇷🇮🇹 • 24 yo | Snapchat : street-skillz | #GameOfThrones #TheWalkingDead #OITNB #StrangerThings #WestWorld #TheCrown #PotterHead XVIII III XCV</t>
  </si>
  <si>
    <t>Tweeting all the news mention Utah's favorite ski town - Park City!  Need help with your website? Visit our sponsor...</t>
  </si>
  <si>
    <t>Notícias diárias sobre o melhor da indústria do cinema! contato: andre@saladadecinema.com.br</t>
  </si>
  <si>
    <t>Os 10 mil primeiros seguidores dessa conta ganharão... ah, porra nenhuma!</t>
  </si>
  <si>
    <t>I love to play video games and just have fun</t>
  </si>
  <si>
    <t>Polygon is a website for the renaissance gamer. That's a fancy way of saying we write about Game of Thrones sometimes. But usually games.</t>
  </si>
  <si>
    <t>DIGITAL MEDIA STRATEGIST
Brand Awareness of Products and Showcasing Celebrities, Rising Stars, Music and Fashion
oghyperight@gmail.com
+2348038403230</t>
  </si>
  <si>
    <t>Latest news of the #movies you are waiting for, in real time! Follow us :)</t>
  </si>
  <si>
    <t>‏‏‏‏‏‏‏‏‏‏‏لاتدري لعل الله يحدث بعد ذلك امرا 😊 😍 
كائن زملكاوي ف صيدله 😏😏</t>
  </si>
  <si>
    <t>- ＲＦ- Top News Stories! #Gaming #News</t>
  </si>
  <si>
    <t>Celebrity news</t>
  </si>
  <si>
    <t>Le meilleur du #buzz français, en temps réel chez nous ! Suivez nous ou vous raterez des fous-rires :)</t>
  </si>
  <si>
    <t>🔴⚪ Fan de musique, serie addict. Depuis que j'ai appris à rire de moi-même, je ne m'ennuie plus jamais - https://t.co/JZZekjku1O</t>
  </si>
  <si>
    <t>GOT before hoes / Makeup Sensei</t>
  </si>
  <si>
    <t>I'm aware I'm a wolf, soon as the moon hit, I'm aware I'm a king back out the tomb bitch</t>
  </si>
  <si>
    <t>im so sorry im trash</t>
  </si>
  <si>
    <t>Winter is Coming</t>
  </si>
  <si>
    <t>un long nez, des phrases longues</t>
  </si>
  <si>
    <t>myspace</t>
  </si>
  <si>
    <t>Une sélection du meilleur du web à ne pas manquer !</t>
  </si>
  <si>
    <t>No time for #love. No time for #hate. No drama, no time for #games Tough girl. ✋⛔</t>
  </si>
  <si>
    <t>The Official Twitter for Grateful Dead, celebrating the 50th anniversary of the band! Follow us for the latest news, tour info, pics, &amp; more.</t>
  </si>
  <si>
    <t>Go See Live Music!</t>
  </si>
  <si>
    <t>6Monts aka Aconcagua aka Everest aka Kilimandjaro aka Elbrouz aka Puncak Jaya aka Vinson 🌀⚠️💣🍀🉐</t>
  </si>
  <si>
    <t>Amoureuse des plaids, grosse mangeuse de compote et étudiante en InfoCom</t>
  </si>
  <si>
    <t>LMC x TC | IG: nvtlea</t>
  </si>
  <si>
    <t>Age : 19 , Name : Eugene,  City : Washington</t>
  </si>
  <si>
    <t>PVRIS X.I.V.</t>
  </si>
  <si>
    <t>Servant of the secret fire and wielder of the flame of Anor. Only a Sith deals in absolutes. Hawaii</t>
  </si>
  <si>
    <t>Lost in London - a special event filmed and broadcast live, coming to cinemas nationwide Jan 19, 2017</t>
  </si>
  <si>
    <t>The official home of Star Wars on Twitter.</t>
  </si>
  <si>
    <t>Bringing Families, Supporters &amp; Coaches the latest information in the World of #CollegePrep, &amp; @BioSteelSports</t>
  </si>
  <si>
    <t>The World’s Most Immersive Movie Experience.</t>
  </si>
  <si>
    <t>God bless rock'n roll.</t>
  </si>
  <si>
    <t>New York, NY</t>
  </si>
  <si>
    <t>United States</t>
  </si>
  <si>
    <t>Indonesia</t>
  </si>
  <si>
    <t>Nairobi , Kenya</t>
  </si>
  <si>
    <t>Texas, USA</t>
  </si>
  <si>
    <t>Estados Unidos</t>
  </si>
  <si>
    <t>Around You</t>
  </si>
  <si>
    <t>New Delhi</t>
  </si>
  <si>
    <t>Worldwide</t>
  </si>
  <si>
    <t>São Paulo</t>
  </si>
  <si>
    <t>Sacramento, CA</t>
  </si>
  <si>
    <t>Santiago, Republica Dominicana</t>
  </si>
  <si>
    <t>Everywhere, Nowhere</t>
  </si>
  <si>
    <t>United States, Rhode Island</t>
  </si>
  <si>
    <t>Halifax, Nova Scotia, Canada</t>
  </si>
  <si>
    <t>here ...there ...everywhere</t>
  </si>
  <si>
    <t>UK</t>
  </si>
  <si>
    <t>Milan, Italy</t>
  </si>
  <si>
    <t>Milan</t>
  </si>
  <si>
    <t>Sydney, Australia</t>
  </si>
  <si>
    <t>Madrid / Barcelona</t>
  </si>
  <si>
    <t xml:space="preserve">RDC, VDS -SP </t>
  </si>
  <si>
    <t>España</t>
  </si>
  <si>
    <t>London</t>
  </si>
  <si>
    <t>Cleveland, OH</t>
  </si>
  <si>
    <t>Bulgaria</t>
  </si>
  <si>
    <t>Halifax, Nova Scotia</t>
  </si>
  <si>
    <t>All over the world!</t>
  </si>
  <si>
    <t>U.S.A.</t>
  </si>
  <si>
    <t>London, England</t>
  </si>
  <si>
    <t>MUMBAI</t>
  </si>
  <si>
    <t xml:space="preserve">Singapore/Malaysia </t>
  </si>
  <si>
    <t>Darmstadt / Germany</t>
  </si>
  <si>
    <t>Doghouse</t>
  </si>
  <si>
    <t>World Wide</t>
  </si>
  <si>
    <t>Portugal-Spain-Indonesia</t>
  </si>
  <si>
    <t>Lagos</t>
  </si>
  <si>
    <t>Fakefams</t>
  </si>
  <si>
    <t>Singapore</t>
  </si>
  <si>
    <t>Baltimore,Maryland</t>
  </si>
  <si>
    <t>Seine-Maritime, Haute-Normandie</t>
  </si>
  <si>
    <t>Haute-Normandie, France</t>
  </si>
  <si>
    <t>R.diochon tribune sud</t>
  </si>
  <si>
    <t>Paris/Londres</t>
  </si>
  <si>
    <t>New York City</t>
  </si>
  <si>
    <t>Gottschedstr. 4, 13357 Berlin</t>
  </si>
  <si>
    <t>All Over The World</t>
  </si>
  <si>
    <t>Hollywood, CA</t>
  </si>
  <si>
    <t>Oakland, CA</t>
  </si>
  <si>
    <t>Glasgow, Scotland</t>
  </si>
  <si>
    <t>waffle house, probably</t>
  </si>
  <si>
    <t>Fort Collins, CO</t>
  </si>
  <si>
    <t>Limbo</t>
  </si>
  <si>
    <t>Mobile, AL</t>
  </si>
  <si>
    <t>OMG You'll luv Trump Magazine…</t>
  </si>
  <si>
    <t>Washington, DC</t>
  </si>
  <si>
    <t>53.84294424,-1.76212671</t>
  </si>
  <si>
    <t xml:space="preserve">Hampton Roads, Va. </t>
  </si>
  <si>
    <t>Marseille, France</t>
  </si>
  <si>
    <t>Park City, Utah</t>
  </si>
  <si>
    <t>Lagos, Nigeria</t>
  </si>
  <si>
    <t>world</t>
  </si>
  <si>
    <t>El Sharkia, Egypt</t>
  </si>
  <si>
    <t>France</t>
  </si>
  <si>
    <t>Le Block</t>
  </si>
  <si>
    <t>Paris || Szeged</t>
  </si>
  <si>
    <t>#lucestanspaula</t>
  </si>
  <si>
    <t>Goupillières, France</t>
  </si>
  <si>
    <t>insta: smockersunday</t>
  </si>
  <si>
    <t>World</t>
  </si>
  <si>
    <t>CA</t>
  </si>
  <si>
    <t>Everywhere!</t>
  </si>
  <si>
    <t>Paris, France</t>
  </si>
  <si>
    <t>Tours, Centre</t>
  </si>
  <si>
    <t>Washington, USA</t>
  </si>
  <si>
    <t>Paris, Ile-de-France</t>
  </si>
  <si>
    <t>Victoria, British Columbia</t>
  </si>
  <si>
    <t>Death Star</t>
  </si>
  <si>
    <t>Global</t>
  </si>
  <si>
    <t>https://t.co/5WmQzRIpQI</t>
  </si>
  <si>
    <t>http://t.co/hPkGYVAOJW</t>
  </si>
  <si>
    <t>https://t.co/ayktq36YfH</t>
  </si>
  <si>
    <t>https://t.co/w0lhWvFg1l</t>
  </si>
  <si>
    <t>https://t.co/j6Pwiao2yY</t>
  </si>
  <si>
    <t>https://t.co/jhQhByI7Dt</t>
  </si>
  <si>
    <t>https://t.co/BbzASAxKpT</t>
  </si>
  <si>
    <t>https://t.co/11t1iUZJFi</t>
  </si>
  <si>
    <t>https://t.co/tbIzIWLoyv</t>
  </si>
  <si>
    <t>http://t.co/RooAz3YRSZ</t>
  </si>
  <si>
    <t>https://t.co/wV8ZrDIqCx</t>
  </si>
  <si>
    <t>https://t.co/Vyv524sYo6</t>
  </si>
  <si>
    <t>https://t.co/t3kwwkBsTZ</t>
  </si>
  <si>
    <t>http://t.co/njbhUUM2QF</t>
  </si>
  <si>
    <t>https://t.co/K5fIP2pKpc</t>
  </si>
  <si>
    <t>http://t.co/7dSaUV0z96</t>
  </si>
  <si>
    <t>http://t.co/ZYG58XZtAC</t>
  </si>
  <si>
    <t>https://t.co/6kLHecqbpl</t>
  </si>
  <si>
    <t>https://t.co/7xUgce6c0g</t>
  </si>
  <si>
    <t>http://t.co/yMBAPc8gFr</t>
  </si>
  <si>
    <t>http://t.co/O18uQY3Miv</t>
  </si>
  <si>
    <t>https://t.co/t7zArCcral</t>
  </si>
  <si>
    <t>https://t.co/zBegMs9FIE</t>
  </si>
  <si>
    <t>https://t.co/lYcwvXc0Ik</t>
  </si>
  <si>
    <t>https://t.co/UQQ22OcYvw</t>
  </si>
  <si>
    <t>https://t.co/aXcqcA3s72</t>
  </si>
  <si>
    <t>https://t.co/Z3A4bQ99Vy</t>
  </si>
  <si>
    <t>https://t.co/q1KB1ep6A8</t>
  </si>
  <si>
    <t>https://t.co/HynB1A3ItS</t>
  </si>
  <si>
    <t>https://t.co/xJCESE857U</t>
  </si>
  <si>
    <t>http://t.co/ll9Bp7yhR0</t>
  </si>
  <si>
    <t>https://t.co/vNenQVEY</t>
  </si>
  <si>
    <t>http://t.co/qIDOdkovVo</t>
  </si>
  <si>
    <t>https://t.co/5KKQht4Nd1</t>
  </si>
  <si>
    <t>https://t.co/GerZmUJu2v</t>
  </si>
  <si>
    <t>https://t.co/lLwMzC8KAu</t>
  </si>
  <si>
    <t>https://t.co/rqU5wOWf8Q</t>
  </si>
  <si>
    <t>http://t.co/gzZgKuQKzA</t>
  </si>
  <si>
    <t>https://t.co/QftaAsT2fB</t>
  </si>
  <si>
    <t>http://t.co/1gRd6qrZwX</t>
  </si>
  <si>
    <t>https://t.co/EyNdAZENl3</t>
  </si>
  <si>
    <t>http://t.co/spnJZ1sf2z</t>
  </si>
  <si>
    <t>https://t.co/QuRwej9LUP</t>
  </si>
  <si>
    <t>https://t.co/JGw46npfzx</t>
  </si>
  <si>
    <t>https://t.co/4gyirrNhBl</t>
  </si>
  <si>
    <t>https://t.co/RKkvBXcZbF</t>
  </si>
  <si>
    <t>https://t.co/T1ReD58tnt</t>
  </si>
  <si>
    <t>http://t.co/4iT5YpzjLs</t>
  </si>
  <si>
    <t>http://t.co/ORn8je29Ez</t>
  </si>
  <si>
    <t>https://t.co/Mbmljwxm7K</t>
  </si>
  <si>
    <t>https://t.co/R9AOD6yAlr</t>
  </si>
  <si>
    <t>https://t.co/w1A8NPaiCV</t>
  </si>
  <si>
    <t>http://t.co/kZvv3MoP3p</t>
  </si>
  <si>
    <t>https://t.co/i3fUlXczPu</t>
  </si>
  <si>
    <t>http://t.co/3KL39LBSgY</t>
  </si>
  <si>
    <t>https://t.co/bahgyRRa5h</t>
  </si>
  <si>
    <t>http://t.co/7hyCbVSEzR</t>
  </si>
  <si>
    <t>Eastern Time (US &amp; Canada)</t>
  </si>
  <si>
    <t>Pacific Time (US &amp; Canada)</t>
  </si>
  <si>
    <t>Nairobi</t>
  </si>
  <si>
    <t>Jakarta</t>
  </si>
  <si>
    <t>Central Time (US &amp; Canada)</t>
  </si>
  <si>
    <t>Brasilia</t>
  </si>
  <si>
    <t>Ljubljana</t>
  </si>
  <si>
    <t>Beijing</t>
  </si>
  <si>
    <t>Atlantic Time (Canada)</t>
  </si>
  <si>
    <t>Vienna</t>
  </si>
  <si>
    <t>Central America</t>
  </si>
  <si>
    <t>Greenland</t>
  </si>
  <si>
    <t>Amsterdam</t>
  </si>
  <si>
    <t>Sydney</t>
  </si>
  <si>
    <t>Santiago</t>
  </si>
  <si>
    <t>Bucharest</t>
  </si>
  <si>
    <t>Mumbai</t>
  </si>
  <si>
    <t>Berlin</t>
  </si>
  <si>
    <t>Arizona</t>
  </si>
  <si>
    <t>Bangkok</t>
  </si>
  <si>
    <t>Mountain Time (US &amp; Canada)</t>
  </si>
  <si>
    <t>Quito</t>
  </si>
  <si>
    <t>Paris</t>
  </si>
  <si>
    <t>West Central Africa</t>
  </si>
  <si>
    <t>Alaska</t>
  </si>
  <si>
    <t>http://pbs.twimg.com/profile_images/1477811756/logo_comp_normal.jpg</t>
  </si>
  <si>
    <t>http://pbs.twimg.com/profile_images/763034950463545344/bR20TwTC_normal.jpg</t>
  </si>
  <si>
    <t>http://pbs.twimg.com/profile_images/582360251443195904/pfcQI5fv_normal.jpg</t>
  </si>
  <si>
    <t>http://pbs.twimg.com/profile_images/822476034729709570/cz2WpaXm_normal.jpg</t>
  </si>
  <si>
    <t>http://pbs.twimg.com/profile_images/1790131804/silberspy-in-hand_normal.jpg</t>
  </si>
  <si>
    <t>http://pbs.twimg.com/profile_images/699700053708038144/hZGb_Iqh_normal.png</t>
  </si>
  <si>
    <t>http://pbs.twimg.com/profile_images/750322513343811585/71I5mVEQ_normal.jpg</t>
  </si>
  <si>
    <t>http://pbs.twimg.com/profile_images/1328056909/juan_normal.jpg</t>
  </si>
  <si>
    <t>http://pbs.twimg.com/profile_images/777359723699986433/80HJwh2s_normal.jpg</t>
  </si>
  <si>
    <t>http://pbs.twimg.com/profile_images/733279575912943616/Xoe_wbbe_normal.jpg</t>
  </si>
  <si>
    <t>http://pbs.twimg.com/profile_images/491654803441725440/r8h83-Tm_normal.png</t>
  </si>
  <si>
    <t>http://pbs.twimg.com/profile_images/442167687003643904/pq17SyJZ_normal.png</t>
  </si>
  <si>
    <t>http://pbs.twimg.com/profile_images/785887607439790080/mtPRnqv8_normal.jpg</t>
  </si>
  <si>
    <t>http://pbs.twimg.com/profile_images/378800000781289807/311052414d6596a74b5664c3c0c75352_normal.jpeg</t>
  </si>
  <si>
    <t>http://pbs.twimg.com/profile_images/799380597542191104/u5K1YgvI_normal.jpg</t>
  </si>
  <si>
    <t>http://pbs.twimg.com/profile_images/803015315030478848/9YWzyMvc_normal.jpg</t>
  </si>
  <si>
    <t>http://pbs.twimg.com/profile_images/769184844781752320/wGa4Q0r4_normal.jpg</t>
  </si>
  <si>
    <t>http://pbs.twimg.com/profile_images/812343250526703617/3h3dTxd5_normal.jpg</t>
  </si>
  <si>
    <t>http://pbs.twimg.com/profile_images/411979890712264704/XANoaCTg_normal.jpeg</t>
  </si>
  <si>
    <t>http://pbs.twimg.com/profile_images/801886796208570368/en6916qE_normal.jpg</t>
  </si>
  <si>
    <t>http://pbs.twimg.com/profile_images/699457334343561217/lcjtDg3D_normal.jpg</t>
  </si>
  <si>
    <t>http://pbs.twimg.com/profile_images/1653524728/2982_normal.gif</t>
  </si>
  <si>
    <t>http://pbs.twimg.com/profile_images/3001587705/a21b93b22e58db4c9af7ed06d32457c1_normal.png</t>
  </si>
  <si>
    <t>http://pbs.twimg.com/profile_images/664788100728676352/I5oOPAd2_normal.jpg</t>
  </si>
  <si>
    <t>http://pbs.twimg.com/profile_images/666069713148059650/AZ-48Xd4_normal.jpg</t>
  </si>
  <si>
    <t>http://pbs.twimg.com/profile_images/610197663628296192/dvyw88zs_normal.jpg</t>
  </si>
  <si>
    <t>http://pbs.twimg.com/profile_images/805682723385810944/Xy-TEN7R_normal.jpg</t>
  </si>
  <si>
    <t>http://pbs.twimg.com/profile_images/681137858137198593/U2JaNP2R_normal.jpg</t>
  </si>
  <si>
    <t>http://pbs.twimg.com/profile_images/423097214873776130/TBQY5oSi_normal.png</t>
  </si>
  <si>
    <t>http://pbs.twimg.com/profile_images/816093398297776128/5LSvzBlJ_normal.jpg</t>
  </si>
  <si>
    <t>http://pbs.twimg.com/profile_images/819907097961828352/94yTV4pt_normal.jpg</t>
  </si>
  <si>
    <t>http://pbs.twimg.com/profile_images/819657314273808384/XkCzJxoY_normal.jpg</t>
  </si>
  <si>
    <t>http://pbs.twimg.com/profile_images/821108648936177665/HVqSWeDI_normal.jpg</t>
  </si>
  <si>
    <t>http://pbs.twimg.com/profile_images/1571061983/empireicon_normal.png</t>
  </si>
  <si>
    <t>http://pbs.twimg.com/profile_images/567098553420374017/wF1K6fTs_normal.jpeg</t>
  </si>
  <si>
    <t>http://pbs.twimg.com/profile_images/378800000087279380/25dcf913a37ccab6c29b9300ed8a1971_normal.jpeg</t>
  </si>
  <si>
    <t>http://pbs.twimg.com/profile_images/684101263529783296/TL9PXNNm_normal.png</t>
  </si>
  <si>
    <t>http://pbs.twimg.com/profile_images/3531896686/8b0cf3ac2c43e4f5092bc9c93a29c361_normal.jpeg</t>
  </si>
  <si>
    <t>http://pbs.twimg.com/profile_images/794654746342662144/hHnFe4Sx_normal.jpg</t>
  </si>
  <si>
    <t>http://pbs.twimg.com/profile_images/770165079455113217/NNBxKMV6_normal.jpg</t>
  </si>
  <si>
    <t>http://pbs.twimg.com/profile_images/378800000432289248/00618b3e341b7da97cdd46210cf85c13_normal.jpeg</t>
  </si>
  <si>
    <t>http://pbs.twimg.com/profile_images/378800000303550027/be5f59ddbf6cf036863b4a6ef836b0ac_normal.jpeg</t>
  </si>
  <si>
    <t>http://pbs.twimg.com/profile_images/715809149960003584/ANIR2Lef_normal.jpg</t>
  </si>
  <si>
    <t>http://pbs.twimg.com/profile_images/682526061586812928/nKnoAEdE_normal.jpg</t>
  </si>
  <si>
    <t>http://pbs.twimg.com/profile_images/147005376/rogersimpson_normal.gif</t>
  </si>
  <si>
    <t>http://pbs.twimg.com/profile_images/815120203910619136/v7esRsxV_normal.jpg</t>
  </si>
  <si>
    <t>http://pbs.twimg.com/profile_images/527286735957286912/bHt5M8SZ_normal.png</t>
  </si>
  <si>
    <t>http://pbs.twimg.com/profile_images/378800000818796780/bc4cbf7bf1ee09423e6d55a08d9cf1f4_normal.jpeg</t>
  </si>
  <si>
    <t>http://pbs.twimg.com/profile_images/719507334364598272/YIugWo5i_normal.jpg</t>
  </si>
  <si>
    <t>http://abs.twimg.com/sticky/default_profile_images/default_profile_3_normal.png</t>
  </si>
  <si>
    <t>http://pbs.twimg.com/profile_images/508170711517511680/3w_3tlmr_normal.jpeg</t>
  </si>
  <si>
    <t>http://pbs.twimg.com/profile_images/634740172861497344/nhF-oiPF_normal.jpg</t>
  </si>
  <si>
    <t>http://pbs.twimg.com/profile_images/701473552147619845/c3HrHYhh_normal.jpg</t>
  </si>
  <si>
    <t>http://pbs.twimg.com/profile_images/758987507836923905/M9pOcubV_normal.jpg</t>
  </si>
  <si>
    <t>http://pbs.twimg.com/profile_images/627502633641725952/CRJMH4Nq_normal.png</t>
  </si>
  <si>
    <t>http://pbs.twimg.com/profile_images/755059269725224960/8Z3EWGa1_normal.jpg</t>
  </si>
  <si>
    <t>http://pbs.twimg.com/profile_images/568068313792512000/IFKrK6uG_normal.jpeg</t>
  </si>
  <si>
    <t>http://pbs.twimg.com/profile_images/785838392336678913/UP9SKq0X_normal.jpg</t>
  </si>
  <si>
    <t>http://pbs.twimg.com/profile_images/378800000170837520/93dbce80863cc8a7400f04f533b87cef_normal.jpeg</t>
  </si>
  <si>
    <t>http://pbs.twimg.com/profile_images/794671787816599552/bxVz_lwh_normal.jpg</t>
  </si>
  <si>
    <t>http://pbs.twimg.com/profile_images/528317230367268865/Po8lHinI_normal.jpeg</t>
  </si>
  <si>
    <t>http://pbs.twimg.com/profile_images/793888987467292672/A_ayoimP_normal.jpg</t>
  </si>
  <si>
    <t>http://pbs.twimg.com/profile_images/710906983965044736/HHf7kjtc_normal.jpg</t>
  </si>
  <si>
    <t>http://pbs.twimg.com/profile_images/2816530960/814908a4439c9d0c30d35b4807956cfa_normal.jpeg</t>
  </si>
  <si>
    <t>http://pbs.twimg.com/profile_images/819699667768328192/6Dfs4N1S_normal.jpg</t>
  </si>
  <si>
    <t>http://pbs.twimg.com/profile_images/823565283738734592/b3mkzGTW_normal.jpg</t>
  </si>
  <si>
    <t>http://pbs.twimg.com/profile_images/550160536629833728/E_7dYc6Q_normal.jpeg</t>
  </si>
  <si>
    <t>http://pbs.twimg.com/profile_images/814947662818578432/ZRkEjham_normal.jpg</t>
  </si>
  <si>
    <t>http://pbs.twimg.com/profile_images/498129037953208323/W67aQZpO_normal.png</t>
  </si>
  <si>
    <t>http://pbs.twimg.com/profile_images/715937132041412609/beX2-2xQ_normal.jpg</t>
  </si>
  <si>
    <t>http://pbs.twimg.com/profile_images/804752810747293696/NqCWWNgx_normal.jpg</t>
  </si>
  <si>
    <t>http://pbs.twimg.com/profile_images/658064538647023617/7V5kXVtA_normal.jpg</t>
  </si>
  <si>
    <t>http://pbs.twimg.com/profile_images/57060586/63731_normal.jpg</t>
  </si>
  <si>
    <t>http://pbs.twimg.com/profile_images/823382359819042816/RvXATqmf_normal.jpg</t>
  </si>
  <si>
    <t>http://pbs.twimg.com/profile_images/791317347/Park_City_Utah_News_normal.jpg</t>
  </si>
  <si>
    <t>http://pbs.twimg.com/profile_images/744147213610258432/o6pXrCOp_normal.jpg</t>
  </si>
  <si>
    <t>http://pbs.twimg.com/profile_images/818218747999768576/TIDFI9Yx_normal.jpg</t>
  </si>
  <si>
    <t>http://pbs.twimg.com/profile_images/755139691079405568/wfdhJesV_normal.jpg</t>
  </si>
  <si>
    <t>http://pbs.twimg.com/profile_images/2785670422/b0f08dd3b999bd0debb5352a058707aa_normal.png</t>
  </si>
  <si>
    <t>http://pbs.twimg.com/profile_images/817066232625168384/9ACmFH98_normal.jpg</t>
  </si>
  <si>
    <t>http://pbs.twimg.com/profile_images/687359195767783426/z_A84fKx_normal.png</t>
  </si>
  <si>
    <t>http://pbs.twimg.com/profile_images/822408957364944896/SczyL4t__normal.jpg</t>
  </si>
  <si>
    <t>http://pbs.twimg.com/profile_images/800461140379762689/0S2CZHFp_normal.jpg</t>
  </si>
  <si>
    <t>http://pbs.twimg.com/profile_images/596548067186188288/nf-4miXa_normal.jpg</t>
  </si>
  <si>
    <t>http://pbs.twimg.com/profile_images/688021193421656065/sT730vug_normal.jpg</t>
  </si>
  <si>
    <t>http://pbs.twimg.com/profile_images/686975146221948928/xXV8NzY9_normal.png</t>
  </si>
  <si>
    <t>http://pbs.twimg.com/profile_images/774182895892037632/7pBLU8pB_normal.jpg</t>
  </si>
  <si>
    <t>http://pbs.twimg.com/profile_images/822597910625918977/_rpoJUmj_normal.jpg</t>
  </si>
  <si>
    <t>http://pbs.twimg.com/profile_images/816760923285291009/ZIKdMwJM_normal.jpg</t>
  </si>
  <si>
    <t>http://pbs.twimg.com/profile_images/821308531387363328/Pj01gOuH_normal.jpg</t>
  </si>
  <si>
    <t>http://pbs.twimg.com/profile_images/790301437603504129/UOS03OBb_normal.jpg</t>
  </si>
  <si>
    <t>http://pbs.twimg.com/profile_images/820733511493632001/W0wZ-IqM_normal.jpg</t>
  </si>
  <si>
    <t>http://pbs.twimg.com/profile_images/821299757654114305/Xffc3Bhr_normal.jpg</t>
  </si>
  <si>
    <t>http://pbs.twimg.com/profile_images/693768872441311232/N02M0Y7Q_normal.png</t>
  </si>
  <si>
    <t>http://pbs.twimg.com/profile_images/815515483168534528/ePw-UpHF_normal.jpg</t>
  </si>
  <si>
    <t>http://pbs.twimg.com/profile_images/763992332584615936/qlW3m442_normal.jpg</t>
  </si>
  <si>
    <t>http://pbs.twimg.com/profile_images/785182568379478016/axTs2FyR_normal.jpg</t>
  </si>
  <si>
    <t>http://pbs.twimg.com/profile_images/634989160609148928/ph5Zi8FF_normal.jpg</t>
  </si>
  <si>
    <t>http://pbs.twimg.com/profile_images/692441136472784896/KowiUPSf_normal.jpg</t>
  </si>
  <si>
    <t>http://pbs.twimg.com/profile_images/458780708844994560/4yhJ1bzT_normal.png</t>
  </si>
  <si>
    <t>http://pbs.twimg.com/profile_images/788057671937232897/zpzPuwFM_normal.jpg</t>
  </si>
  <si>
    <t>http://pbs.twimg.com/profile_images/731528745585115137/louDD49r_normal.jpg</t>
  </si>
  <si>
    <t>http://pbs.twimg.com/profile_images/822848029162110976/Cv5R3AGf_normal.jpg</t>
  </si>
  <si>
    <t>http://pbs.twimg.com/profile_images/671092672103366656/AYM8xrwy_normal.jpg</t>
  </si>
  <si>
    <t>http://pbs.twimg.com/profile_images/816083191601790976/BDnPDGQB_normal.jpg</t>
  </si>
  <si>
    <t>http://pbs.twimg.com/profile_images/555998577789382656/HeaGcZ61_normal.jpeg</t>
  </si>
  <si>
    <t>http://pbs.twimg.com/profile_images/818345936313151488/VKV7lPO__normal.jpg</t>
  </si>
  <si>
    <t>http://pbs.twimg.com/profile_images/814904560602886144/X1vr2ADN_normal.jpg</t>
  </si>
  <si>
    <t>http://pbs.twimg.com/profile_images/783419325830934528/7Ad49etX_normal.jpg</t>
  </si>
  <si>
    <t>http://pbs.twimg.com/profile_images/822455346740412417/7Q49Z7zj_normal.jpg</t>
  </si>
  <si>
    <t>http://pbs.twimg.com/profile_images/818880924901253121/XNnzLeRU_normal.jpg</t>
  </si>
  <si>
    <t>http://pbs.twimg.com/profile_images/792454949745680384/TIXunkBo_normal.jpg</t>
  </si>
  <si>
    <t>Open Twitter Page for This Person</t>
  </si>
  <si>
    <t>https://twitter.com/allthebestnews</t>
  </si>
  <si>
    <t>https://twitter.com/realnews_world</t>
  </si>
  <si>
    <t>https://twitter.com/indonesiainf</t>
  </si>
  <si>
    <t>https://twitter.com/greenidenews</t>
  </si>
  <si>
    <t>https://twitter.com/silberworldnews</t>
  </si>
  <si>
    <t>https://twitter.com/wyko_news</t>
  </si>
  <si>
    <t>https://twitter.com/1usnews</t>
  </si>
  <si>
    <t>https://twitter.com/juanmuriango</t>
  </si>
  <si>
    <t>https://twitter.com/afatrepublican</t>
  </si>
  <si>
    <t>https://twitter.com/paddy_owens66</t>
  </si>
  <si>
    <t>https://twitter.com/tmtechnologynew</t>
  </si>
  <si>
    <t>https://twitter.com/tukang_update</t>
  </si>
  <si>
    <t>https://twitter.com/skrthakur</t>
  </si>
  <si>
    <t>https://twitter.com/twitreporting</t>
  </si>
  <si>
    <t>https://twitter.com/gato_q</t>
  </si>
  <si>
    <t>https://twitter.com/fabiolucv</t>
  </si>
  <si>
    <t>https://twitter.com/thekilguard</t>
  </si>
  <si>
    <t>https://twitter.com/purrungo12</t>
  </si>
  <si>
    <t>https://twitter.com/randomtweets48</t>
  </si>
  <si>
    <t>https://twitter.com/lady_natash</t>
  </si>
  <si>
    <t>https://twitter.com/mw3moddedacc2</t>
  </si>
  <si>
    <t>https://twitter.com/dakotann02</t>
  </si>
  <si>
    <t>https://twitter.com/starwarsworld12</t>
  </si>
  <si>
    <t>https://twitter.com/news957</t>
  </si>
  <si>
    <t>https://twitter.com/wowcasanova</t>
  </si>
  <si>
    <t>https://twitter.com/iainsmith</t>
  </si>
  <si>
    <t>https://twitter.com/usa_update_</t>
  </si>
  <si>
    <t>https://twitter.com/curljam</t>
  </si>
  <si>
    <t>https://twitter.com/fabrod85</t>
  </si>
  <si>
    <t>https://twitter.com/biteszhqpop</t>
  </si>
  <si>
    <t>https://twitter.com/maxqcine</t>
  </si>
  <si>
    <t>https://twitter.com/leosfc10</t>
  </si>
  <si>
    <t>https://twitter.com/bazinga_kal</t>
  </si>
  <si>
    <t>https://twitter.com/empiremagazine</t>
  </si>
  <si>
    <t>https://twitter.com/shakercinemas</t>
  </si>
  <si>
    <t>https://twitter.com/gormar5</t>
  </si>
  <si>
    <t>https://twitter.com/tophalifaxnow</t>
  </si>
  <si>
    <t>https://twitter.com/newspalmique</t>
  </si>
  <si>
    <t>https://twitter.com/foxnews</t>
  </si>
  <si>
    <t>https://twitter.com/sexogifsset</t>
  </si>
  <si>
    <t>https://twitter.com/worldnews24_7</t>
  </si>
  <si>
    <t>https://twitter.com/sheilascoular</t>
  </si>
  <si>
    <t>https://twitter.com/jaavedjaaferi</t>
  </si>
  <si>
    <t>https://twitter.com/tomboytarts</t>
  </si>
  <si>
    <t>https://twitter.com/starcadet67</t>
  </si>
  <si>
    <t>https://twitter.com/berkleybearnews</t>
  </si>
  <si>
    <t>https://twitter.com/exposethegoods</t>
  </si>
  <si>
    <t>https://twitter.com/0fficialcr7</t>
  </si>
  <si>
    <t>https://twitter.com/olowoyeyeolait4</t>
  </si>
  <si>
    <t>https://twitter.com/fakealiceu</t>
  </si>
  <si>
    <t>https://twitter.com/jasparina1</t>
  </si>
  <si>
    <t>https://twitter.com/thedon2108</t>
  </si>
  <si>
    <t>https://twitter.com/maxim76dieu</t>
  </si>
  <si>
    <t>https://twitter.com/robertmiles76</t>
  </si>
  <si>
    <t>https://twitter.com/celtic76rouen</t>
  </si>
  <si>
    <t>https://twitter.com/konbinifr</t>
  </si>
  <si>
    <t>https://twitter.com/billieo2</t>
  </si>
  <si>
    <t>https://twitter.com/slate</t>
  </si>
  <si>
    <t>https://twitter.com/reproduktcomics</t>
  </si>
  <si>
    <t>https://twitter.com/sundancefest</t>
  </si>
  <si>
    <t>https://twitter.com/thr</t>
  </si>
  <si>
    <t>https://twitter.com/wilsonmovie</t>
  </si>
  <si>
    <t>https://twitter.com/danielclowes</t>
  </si>
  <si>
    <t>https://twitter.com/ryujay10</t>
  </si>
  <si>
    <t>https://twitter.com/kins_cuhmeal</t>
  </si>
  <si>
    <t>https://twitter.com/aaron_fernandes</t>
  </si>
  <si>
    <t>https://twitter.com/mopcastnetwork</t>
  </si>
  <si>
    <t>https://twitter.com/stephaniesward1</t>
  </si>
  <si>
    <t>https://twitter.com/beefman46</t>
  </si>
  <si>
    <t>https://twitter.com/w4djt</t>
  </si>
  <si>
    <t>https://twitter.com/wjpolitics</t>
  </si>
  <si>
    <t>https://twitter.com/dripster</t>
  </si>
  <si>
    <t>https://twitter.com/hrmusic</t>
  </si>
  <si>
    <t>https://twitter.com/streetskillz13</t>
  </si>
  <si>
    <t>https://twitter.com/parkcityutah</t>
  </si>
  <si>
    <t>https://twitter.com/saladadecinema</t>
  </si>
  <si>
    <t>https://twitter.com/hipotermia</t>
  </si>
  <si>
    <t>https://twitter.com/theaksport23</t>
  </si>
  <si>
    <t>https://twitter.com/polygon</t>
  </si>
  <si>
    <t>https://twitter.com/oghyperight</t>
  </si>
  <si>
    <t>https://twitter.com/moviesworldnewz</t>
  </si>
  <si>
    <t>https://twitter.com/eslamhalawa9</t>
  </si>
  <si>
    <t>https://twitter.com/america_news24</t>
  </si>
  <si>
    <t>https://twitter.com/ranchofarmahh</t>
  </si>
  <si>
    <t>https://twitter.com/johnsonalivein5</t>
  </si>
  <si>
    <t>https://twitter.com/buzz_monde</t>
  </si>
  <si>
    <t>https://twitter.com/hello_wize</t>
  </si>
  <si>
    <t>https://twitter.com/leahaulnaay</t>
  </si>
  <si>
    <t>https://twitter.com/rahagyass</t>
  </si>
  <si>
    <t>https://twitter.com/lclrgsl</t>
  </si>
  <si>
    <t>https://twitter.com/gyox_</t>
  </si>
  <si>
    <t>https://twitter.com/aenauit</t>
  </si>
  <si>
    <t>https://twitter.com/smockersunday</t>
  </si>
  <si>
    <t>https://twitter.com/movieswrld</t>
  </si>
  <si>
    <t>https://twitter.com/rodeotripxx</t>
  </si>
  <si>
    <t>https://twitter.com/bestfweb</t>
  </si>
  <si>
    <t>https://twitter.com/jeyshea_stl</t>
  </si>
  <si>
    <t>https://twitter.com/gratefulsfgiant</t>
  </si>
  <si>
    <t>https://twitter.com/gratefuldead</t>
  </si>
  <si>
    <t>https://twitter.com/jambase</t>
  </si>
  <si>
    <t>https://twitter.com/6monts_</t>
  </si>
  <si>
    <t>https://twitter.com/laura_pezou</t>
  </si>
  <si>
    <t>https://twitter.com/nvtlea</t>
  </si>
  <si>
    <t>https://twitter.com/eugenehegerty</t>
  </si>
  <si>
    <t>https://twitter.com/pablitoltr</t>
  </si>
  <si>
    <t>https://twitter.com/davidha51596823</t>
  </si>
  <si>
    <t>https://twitter.com/d_michael97</t>
  </si>
  <si>
    <t>https://twitter.com/woodyharrelson</t>
  </si>
  <si>
    <t>https://twitter.com/starwars</t>
  </si>
  <si>
    <t>https://twitter.com/prosnationorg</t>
  </si>
  <si>
    <t>https://twitter.com/imax</t>
  </si>
  <si>
    <t>https://twitter.com/mxpannier76</t>
  </si>
  <si>
    <t>allthebestnews
Woody: I was held at gunpoint https://t.co/TX0FDxrnYr</t>
  </si>
  <si>
    <t>realnews_world
Woody: I was held at gunpoint https://t.co/RDO4SSzG4F
https://t.co/nViLmBhrqM</t>
  </si>
  <si>
    <t>indonesiainf
Woody: I was held at gunpoint https://t.co/O7l7K07kJc
#FOXNEWS https://t.co/aeQrSr8MBV</t>
  </si>
  <si>
    <t>greenidenews
Woody: I was held at gunpoint https://t.co/99xWawy9SL</t>
  </si>
  <si>
    <t>silberworldnews
Fox - Woody: I was held at gunpoint
https://t.co/fsQhctWuG6</t>
  </si>
  <si>
    <t>wyko_news
Woody: I was held at gunpoint https://t.co/krhyV9xkOO
#WYKO_NEWS https://t.co/rRvQCa7oRS</t>
  </si>
  <si>
    <t>1usnews
#USA Woody: I was held at gunpoint
https://t.co/0bXTpalisz #agency
https://t.co/a3APDHdY4J</t>
  </si>
  <si>
    <t>juanmuriango
Woody: I was held at gunpoint https://t.co/doIPiag6KM</t>
  </si>
  <si>
    <t>afatrepublican
Woody: I was held at gunpoint https://t.co/7b2TXTmve1
https://t.co/uqRORjP9LW</t>
  </si>
  <si>
    <t>paddy_owens66
Woody: I was held at gunpoint https://t.co/f5eMkjXN5C
https://t.co/uY9Qc11F1R</t>
  </si>
  <si>
    <t>tmtechnologynew
Woody: I was held at gunpoint https://t.co/Cg8Cf6KA9K
https://t.co/FdrePfGegb</t>
  </si>
  <si>
    <t>tukang_update
Woody: I was held at gunpoint https://t.co/IWOeVzuLah
https://t.co/HEfg6QV9ap</t>
  </si>
  <si>
    <t>skrthakur
Woody: I was held at gunpoint https://t.co/xUe7HSeA7Y
https://t.co/WUgSNN6Mi9</t>
  </si>
  <si>
    <t>twitreporting
Woody: I was held at gunpoint https://t.co/7e34tohqVz
https://t.co/onUpiodckU</t>
  </si>
  <si>
    <t>gato_q
Woody: I was held at gunpoint https://t.co/LjqS70EYTM
https://t.co/Ky4HervdHL</t>
  </si>
  <si>
    <t>fabiolucv
Woody: I was held at gunpoint https://t.co/kZ8K5Lgid5
https://t.co/iDlV1Ekgze</t>
  </si>
  <si>
    <t>thekilguard
Woody: I was held at gunpoint https://t.co/pql8fZ2sKp
https://t.co/qfK9MpEnWx</t>
  </si>
  <si>
    <t>purrungo12
Woody: I was held at gunpoint https://t.co/1QmC66C5sX
https://t.co/OJ8oWL0De7</t>
  </si>
  <si>
    <t>randomtweets48
Woody: I was held at gunpoint https://t.co/80OcUygznL
#BreakingNews</t>
  </si>
  <si>
    <t>lady_natash
Woody: I was held at gunpoint https://t.co/0PQasCFr9E
https://t.co/5wqyBgrA5R</t>
  </si>
  <si>
    <t>mw3moddedacc2
Woody: I was held at gunpoint https://t.co/dSKAsyeifO
https://t.co/iaTGDc5ujt</t>
  </si>
  <si>
    <t>dakotann02
Woody Harrelson recalls being robbed
at gunpoint</t>
  </si>
  <si>
    <t>starwarsworld12
Woody Harrelson Jokes About New
“Star Wars” Role - CBS Local https://t.co/bMXuf4vSOx</t>
  </si>
  <si>
    <t>news957
Woody Harrelson jokes about new
role in Star Wars spinoff - NEWS
95.7 https://t.co/mJ9AYJSroP</t>
  </si>
  <si>
    <t>wowcasanova
RT @iainsmith: Woody Harrelson’s
"Lost in London" was shot in real
time from 2am on 20 January in
a continuous 100-minute take: https://t.c…</t>
  </si>
  <si>
    <t xml:space="preserve">iainsmith
</t>
  </si>
  <si>
    <t>usa_update_
Woody: I was held at gunpoint https://t.co/j1uHu2BR5a
#news</t>
  </si>
  <si>
    <t>curljam
Lost in London review: Woody Harrelson's
live movie is a miraculous oddity
https://t.co/tGOm9sJon1 #storytelling
@FabRod85</t>
  </si>
  <si>
    <t xml:space="preserve">fabrod85
</t>
  </si>
  <si>
    <t>biteszhqpop
Woody Harrelson recalls being robbed
at gunpoint - It's hard to believe
that Woody Harrelson, the actor
who pla... https://t.co/mP7keG15rp</t>
  </si>
  <si>
    <t>maxqcine
Woody Harrelson será Harris Shrike
en la película de #HanSolo ¿Qué
os parece? https://t.co/AxMgiRpDMJ</t>
  </si>
  <si>
    <t>leosfc10
RT @maxqcine: Woody Harrelson será
Harris Shrike en la película de
#HanSolo ¿Qué os parece? https://t.co/AxMgiRpDMJ</t>
  </si>
  <si>
    <t>bazinga_kal
RT @empiremagazine: Woody Harrelson
has confirmed rumours he'll play
Han Solo's mentor in the new Star
Wars pic: https://t.co/TSQpuelkAd
ht…</t>
  </si>
  <si>
    <t xml:space="preserve">empiremagazine
</t>
  </si>
  <si>
    <t>shakercinemas
Woody Harrelson Confirms He's Playing
Han Solo's Mentor in New Star Wars
Film https://t.co/xQPqMoUCgp https://t.co/dkFYwsyUiC</t>
  </si>
  <si>
    <t>gormar5
Woody Harrelson recalls being robbed
at gunpoint: It's hard to believe
that Woody Harrelson, the actor
who played… https://t.co/3ieKV08TyG</t>
  </si>
  <si>
    <t>tophalifaxnow
Woody Harrelson jokes about new
role in Star Wars spinoff - NEWS
95.7 https://t.co/ZY9ERNJBw5</t>
  </si>
  <si>
    <t>newspalmique
#LatestNews Woody: I was held at
gunpoint https://t.co/KIj3yf4eCX
by @foxnews</t>
  </si>
  <si>
    <t xml:space="preserve">foxnews
</t>
  </si>
  <si>
    <t>sexogifsset
Sensual Yourackdisciprine Lili
Simmons Woody Harrelson True Detective
#PornGIFs #NSFW #SexGifs #SexoGifs
https://t.co/XiXcmhNA3r</t>
  </si>
  <si>
    <t>worldnews24_7
[FOX News] Woody: I was held at
gunpoint https://t.co/4SUqt9xeot</t>
  </si>
  <si>
    <t>sheilascoular
RT @jaavedjaaferi: I love this
guy. The Woody Harrelson Video
Message The Mainstream Media Does
NOT Want You To Watch – Anonymous
https://t…</t>
  </si>
  <si>
    <t xml:space="preserve">jaavedjaaferi
</t>
  </si>
  <si>
    <t>tomboytarts
RT @empiremagazine: Woody Harrelson
has confirmed rumours he'll play
Han Solo's mentor in the new Star
Wars pic: https://t.co/TSQpuelkAd
ht…</t>
  </si>
  <si>
    <t>starcadet67
Woody Harrelson stößt in die Weiten
des Weltraums vor und wird sich
um den jungen Han Solo kümmern.
https://t.co/eFJ3gUUazS</t>
  </si>
  <si>
    <t>berkleybearnews
Woody: I was held at gunpoint https://t.co/tqDDttw3S4</t>
  </si>
  <si>
    <t>exposethegoods
Woody: I was held at gunpoint https://t.co/yo7c5KIKPW</t>
  </si>
  <si>
    <t>0fficialcr7
Woody: I was held at gunpoint https://t.co/WPAIOsq2hC</t>
  </si>
  <si>
    <t>olowoyeyeolait4
Woody: I was held at gunpoint https://t.co/YX8UAdvaxb</t>
  </si>
  <si>
    <t>fakealiceu
Woody: I was held at gunpoint https://t.co/HHWMoM9sRA</t>
  </si>
  <si>
    <t>jasparina1
RT @empiremagazine: Woody Harrelson
has confirmed rumours he'll play
Han Solo's mentor in the new Star
Wars pic: https://t.co/TSQpuelkAd
ht…</t>
  </si>
  <si>
    <t>thedon2108
Woody Harrelson jokes about new
role in Star Wars spinoff https://t.co/Sln5RUAsUt</t>
  </si>
  <si>
    <t>maxim76dieu
https://t.co/3KqviRlU6e via @KonbiniFR
@celtic76rouen @robertmiles76</t>
  </si>
  <si>
    <t xml:space="preserve">robertmiles76
</t>
  </si>
  <si>
    <t xml:space="preserve">celtic76rouen
</t>
  </si>
  <si>
    <t>konbinifr
Woody Harrelson sera le mentor
de Han Solo dans le prochain spin-off
Star Wars https://t.co/m1vDKkLnk0
https://t.co/seFkwhOIJr</t>
  </si>
  <si>
    <t>billieo2
RT @Slate: I went to Woody Harrelson’s
curious livestreamed movie, Lost
in London: https://t.co/1BUsgHlTrf
https://t.co/Oyco0Vzyug</t>
  </si>
  <si>
    <t xml:space="preserve">slate
</t>
  </si>
  <si>
    <t>reproduktcomics
RT @danielclowes: @danielclowes
hangs out with the cast of @WilsonMovie
on camera for @THR at @sundancefest.
https://t.co/jvVtqen4AP</t>
  </si>
  <si>
    <t xml:space="preserve">sundancefest
</t>
  </si>
  <si>
    <t xml:space="preserve">thr
</t>
  </si>
  <si>
    <t xml:space="preserve">wilsonmovie
</t>
  </si>
  <si>
    <t xml:space="preserve">danielclowes
</t>
  </si>
  <si>
    <t>ryujay10
RT @empiremagazine: Woody Harrelson
has confirmed rumours he'll play
Han Solo's mentor in the new Star
Wars pic: https://t.co/TSQpuelkAd
ht…</t>
  </si>
  <si>
    <t>kins_cuhmeal
RT @empiremagazine: Woody Harrelson
has confirmed rumours he'll play
Han Solo's mentor in the new Star
Wars pic: https://t.co/TSQpuelkAd
ht…</t>
  </si>
  <si>
    <t>aaron_fernandes
Woody Harrelson Confirmed As Han
Solo's Mentor https://t.co/yABqGb38Wz</t>
  </si>
  <si>
    <t>mopcastnetwork
The Weekly Mopcast E61, @StephanieSWard1
&amp;amp; I talk #woodyharrelson in
#StarWars #horror #movies &amp;amp;
#snowdays #podcast https://t.co/iWpurhrIZA</t>
  </si>
  <si>
    <t xml:space="preserve">stephaniesward1
</t>
  </si>
  <si>
    <t>beefman46
RT @w4djt: "Woody Harrelson recalls
being robbed at gunpoint" https://t.co/w5FMnkf2mT
#dtmag</t>
  </si>
  <si>
    <t xml:space="preserve">w4djt
</t>
  </si>
  <si>
    <t>wjpolitics
Woody Harrelson recalls being robbed
at gunpoint - Fox News https://t.co/ZK05UjNbrX</t>
  </si>
  <si>
    <t>dripster
RT @empiremagazine: Woody Harrelson
has confirmed rumours he'll play
Han Solo's mentor in the new Star
Wars pic: https://t.co/TSQpuelkAd
ht…</t>
  </si>
  <si>
    <t>hrmusic
https://t.co/t72hWyTk0d: Woody
Harrelson jokes about new role
in Star Wars spinoff https://t.co/lEmP7iV7QM</t>
  </si>
  <si>
    <t>streetskillz13
Woody Harrelson sera le mentor
de Han Solo dans le prochain spin-off
Star Wars https://t.co/l8cGzmkixB
via @KonbiniFR</t>
  </si>
  <si>
    <t>parkcityutah
Laura Dern and Woody Harrelson
on making "Wilson" and beating
him up - Los Angeles Times https://t.co/Fk19fzSDwH
-… https://t.co/lYfgE5ctyF</t>
  </si>
  <si>
    <t>saladadecinema
Woody Harrelson confirma seu papel
em filme de Han Solo https://t.co/IV4EbC2TWX
https://t.co/BhdkEFghhO</t>
  </si>
  <si>
    <t>hipotermia
Woody Harrelson confirma seu papel
em filme de Han Solo https://t.co/aVI3taZxAW
https://t.co/YmRvHaot4A</t>
  </si>
  <si>
    <t>theaksport23
RT @Polygon: We finally know who
Woody Harrelson is playing in Star
Wars https://t.co/bgEDh3o6No</t>
  </si>
  <si>
    <t xml:space="preserve">polygon
</t>
  </si>
  <si>
    <t>oghyperight
Woody: I was held at gunpoint https://t.co/HkSBBnG89a</t>
  </si>
  <si>
    <t>moviesworldnewz
Woody Harrelson recalls being robbed
at gunpoint https://t.co/oLWjB6aTE5
https://t.co/oW7xq9Ii77</t>
  </si>
  <si>
    <t>eslamhalawa9
RT @MoviesWorldNewz: Woody Harrelson
recalls being robbed at gunpoint
https://t.co/oLWjB6aTE5 https://t.co/oW7xq9Ii77</t>
  </si>
  <si>
    <t>america_news24
Woody: I was held at gunpoint https://t.co/5sQ4gRociV
https://t.co/YvGEaUsOdc</t>
  </si>
  <si>
    <t>ranchofarmahh
RanchoFarmahh- Woody: I was held
at gunpoint https://t.co/EOt9CpcWnA</t>
  </si>
  <si>
    <t>johnsonalivein5
Woody Harrelson was robbed at gunpoint
after booking 'Cheers' https://t.co/ZgdpD62knt</t>
  </si>
  <si>
    <t>buzz_monde
Woody Harrelson sera le mentor
de Han Solo dans le prochain spin-off
Star Wars https://t.co/0o3udTXpaP</t>
  </si>
  <si>
    <t>hello_wize
RT @KonbiniFr: Woody Harrelson
sera le mentor de Han Solo dans
le prochain spin-off Star Wars
https://t.co/m1vDKkLnk0 https://t.co/seFkwhOI…</t>
  </si>
  <si>
    <t>leahaulnaay
RT @KonbiniFr: Woody Harrelson
sera le mentor de Han Solo dans
le prochain spin-off Star Wars
https://t.co/m1vDKkLnk0 https://t.co/seFkwhOI…</t>
  </si>
  <si>
    <t>rahagyass
RT @KonbiniFr: Woody Harrelson
sera le mentor de Han Solo dans
le prochain spin-off Star Wars
https://t.co/m1vDKkLnk0 https://t.co/seFkwhOI…</t>
  </si>
  <si>
    <t>lclrgsl
RT @KonbiniFr: Woody Harrelson
sera le mentor de Han Solo dans
le prochain spin-off Star Wars
https://t.co/m1vDKkLnk0 https://t.co/seFkwhOI…</t>
  </si>
  <si>
    <t>gyox_
RT @KonbiniFr: Woody Harrelson
sera le mentor de Han Solo dans
le prochain spin-off Star Wars
https://t.co/m1vDKkLnk0 https://t.co/seFkwhOI…</t>
  </si>
  <si>
    <t>aenauit
RT @KonbiniFr: Woody Harrelson
sera le mentor de Han Solo dans
le prochain spin-off Star Wars
https://t.co/m1vDKkLnk0 https://t.co/seFkwhOI…</t>
  </si>
  <si>
    <t>smockersunday
RT @KonbiniFr: Woody Harrelson
sera le mentor de Han Solo dans
le prochain spin-off Star Wars
https://t.co/m1vDKkLnk0 https://t.co/seFkwhOI…</t>
  </si>
  <si>
    <t>movieswrld
Woody Harrelson recalls being robbed
at gunpoint https://t.co/KlyajF4xOa
https://t.co/MYaFJKoWYR</t>
  </si>
  <si>
    <t>rodeotripxx
RT @KonbiniFr: Woody Harrelson
sera le mentor de Han Solo dans
le prochain spin-off Star Wars
https://t.co/m1vDKkLnk0 https://t.co/seFkwhOI…</t>
  </si>
  <si>
    <t>bestfweb
Woody Harrelson sera le mentor
de Han Solo dans le prochain spin-off
Star Wars https://t.co/T7pJnh3Gg8</t>
  </si>
  <si>
    <t>jeyshea_stl
RT @bestfweb: Woody Harrelson sera
le mentor de Han Solo dans le prochain
spin-off Star Wars https://t.co/T7pJnh3Gg8</t>
  </si>
  <si>
    <t>gratefulsfgiant
RT @JamBase: ICYMI: 3 @GratefulDead
members performed together yesterday
with guests John Popper &amp;amp; Woody
Harrelson https://t.co/w49pI4Ry81</t>
  </si>
  <si>
    <t xml:space="preserve">gratefuldead
</t>
  </si>
  <si>
    <t xml:space="preserve">jambase
</t>
  </si>
  <si>
    <t>6monts_
RT @KonbiniFr: Woody Harrelson
sera le mentor de Han Solo dans
le prochain spin-off Star Wars
https://t.co/m1vDKkLnk0 https://t.co/seFkwhOI…</t>
  </si>
  <si>
    <t>laura_pezou
RT @KonbiniFr: Woody Harrelson
sera le mentor de Han Solo dans
le prochain spin-off Star Wars
https://t.co/m1vDKkLnk0 https://t.co/seFkwhOI…</t>
  </si>
  <si>
    <t>nvtlea
RT @KonbiniFr: Woody Harrelson
sera le mentor de Han Solo dans
le prochain spin-off Star Wars
https://t.co/m1vDKkLnk0 https://t.co/seFkwhOI…</t>
  </si>
  <si>
    <t>eugenehegerty
Woody Harrelson recalls being robbed
at gunpoint https://t.co/rrtjqebyg5
https://t.co/eQTHRKsj36</t>
  </si>
  <si>
    <t>pablitoltr
RT @KonbiniFr: Woody Harrelson
sera le mentor de Han Solo dans
le prochain spin-off Star Wars
https://t.co/m1vDKkLnk0 https://t.co/seFkwhOI…</t>
  </si>
  <si>
    <t>davidha51596823
Woody Harrelson recalls being robbed
at gunpoint https://t.co/LQ4fynLtEQ</t>
  </si>
  <si>
    <t>d_michael97
RT @starwars: .@WoodyHarrelson
has joined the cast of the upcoming
untitled Han Solo film. https://t.co/l9csioaS8I
https://t.co/KwyByINREG</t>
  </si>
  <si>
    <t xml:space="preserve">woodyharrelson
</t>
  </si>
  <si>
    <t xml:space="preserve">starwars
</t>
  </si>
  <si>
    <t>prosnationorg
RT @starwars: .@WoodyHarrelson
has joined the cast of the upcoming
untitled Han Solo film. https://t.co/l9csioaS8I
https://t.co/KwyByINREG</t>
  </si>
  <si>
    <t xml:space="preserve">imax
</t>
  </si>
  <si>
    <t>mxpannier76
RT @KonbiniFr: Woody Harrelson
sera le mentor de Han Solo dans
le prochain spin-off Star Wars
https://t.co/m1vDKkLnk0 https://t.co/seFkwhOI…</t>
  </si>
  <si>
    <t>GraphSource░TwitterSearch▓GraphTerm░"woody harrelson"</t>
  </si>
  <si>
    <t>Directed</t>
  </si>
  <si>
    <t>hugsxfmuke</t>
  </si>
  <si>
    <t>3tking</t>
  </si>
  <si>
    <t>radiotimes</t>
  </si>
  <si>
    <t>pussinpjs1</t>
  </si>
  <si>
    <t>Woody: I was held at gunpoint https://t.co/XwUXQbbhmy</t>
  </si>
  <si>
    <t>Who is Woody Harrelson's #StarWars character Garrison Shrike? https://t.co/UUMszdZK9A https://t.co/SI6qTdYcCq</t>
  </si>
  <si>
    <t>RT @RadioTimes: Who is Woody Harrelson's #StarWars character Garrison Shrike? https://t.co/UUMszdZK9A https://t.co/SI6qTdYcCq</t>
  </si>
  <si>
    <t>http://feeds.feedburner.com/~r/feedburner/MFiX/~3/YZDv6YuOfpk/woody-harrelson-recalls-being-robbed-at-gunpoint.html?utm_source=feedburner&amp;utm_medium=twitter&amp;utm_campaign=3tking</t>
  </si>
  <si>
    <t>http://www.radiotimes.com/news/2017-01-24/woody-harrelson-confirms-the-identity-of-his-star-wars-character</t>
  </si>
  <si>
    <t>radiotimes.com</t>
  </si>
  <si>
    <t>https://twitter.com/#!/hugsxfmuke/status/823904765126000642</t>
  </si>
  <si>
    <t>https://twitter.com/#!/3tking/status/823904808327401472</t>
  </si>
  <si>
    <t>https://twitter.com/#!/radiotimes/status/823904949343879173</t>
  </si>
  <si>
    <t>https://twitter.com/#!/pussinpjs1/status/823905506465120258</t>
  </si>
  <si>
    <t>823904765126000642</t>
  </si>
  <si>
    <t>823904808327401472</t>
  </si>
  <si>
    <t>823904949343879173</t>
  </si>
  <si>
    <t>823905506465120258</t>
  </si>
  <si>
    <t>sweet despair</t>
  </si>
  <si>
    <t>The home of TV, film and entertainment news, views and more..._x000D_
Download our free iPad app https://t.co/GodLCnUEsn</t>
  </si>
  <si>
    <t>love my little tigers. danny dyer is magic and I love him. madonna is perfection.  Follow me on snapchat instagram pinterest  @pussinpjs. I retweet everything.</t>
  </si>
  <si>
    <t>Federal Capital Territory, Nig</t>
  </si>
  <si>
    <t>London, UK</t>
  </si>
  <si>
    <t>sometimes here sometimes there</t>
  </si>
  <si>
    <t>https://t.co/dhHTz3sMMz</t>
  </si>
  <si>
    <t>http://t.co/DgC3vDBSzb</t>
  </si>
  <si>
    <t>Europe/London</t>
  </si>
  <si>
    <t>http://pbs.twimg.com/profile_images/810826729480736769/42ZWLVym_normal.jpg</t>
  </si>
  <si>
    <t>http://pbs.twimg.com/profile_images/820226408714797056/_Zu-KM-I_normal.jpg</t>
  </si>
  <si>
    <t>http://pbs.twimg.com/profile_images/450935383857971200/kOLh1DTG_normal.jpeg</t>
  </si>
  <si>
    <t>http://pbs.twimg.com/profile_images/817473109523570688/1P8398HK_normal.jpg</t>
  </si>
  <si>
    <t>https://twitter.com/hugsxfmuke</t>
  </si>
  <si>
    <t>https://twitter.com/3tking</t>
  </si>
  <si>
    <t>https://twitter.com/radiotimes</t>
  </si>
  <si>
    <t>https://twitter.com/pussinpjs1</t>
  </si>
  <si>
    <t>hugsxfmuke
RT @KonbiniFr: Woody Harrelson
sera le mentor de Han Solo dans
le prochain spin-off Star Wars
https://t.co/m1vDKkLnk0 https://t.co/seFkwhOI…</t>
  </si>
  <si>
    <t>3tking
Woody: I was held at gunpoint https://t.co/XwUXQbbhmy</t>
  </si>
  <si>
    <t>radiotimes
Who is Woody Harrelson's #StarWars
character Garrison Shrike? https://t.co/UUMszdZK9A
https://t.co/SI6qTdYcCq</t>
  </si>
  <si>
    <t>pussinpjs1
RT @RadioTimes: Who is Woody Harrelson's
#StarWars character Garrison Shrike?
https://t.co/UUMszdZK9A https://t.co/SI6qTdYcCq</t>
  </si>
  <si>
    <t>&lt;?xml version="1.0" encoding="utf-8"?&gt;_x000D_
&lt;configuration&gt;_x000D_
  &lt;configSections&gt;_x000D_
    &lt;sectionGroup name="userSettings" type="System.Configuration.UserSettingsGroup, System, Version=2.0.0.0, Culture=neutral, PublicKeyToken=b77a5c561934e089"&gt;_x000D_
      &lt;section name="MergeDuplicateEdgesUserSettings" type="System.Configuration.ClientSettingsSection, System, Version=2.0.0.0, Culture=neutral, PublicKeyToken=b77a5c561934e089" allowExeDefinition="MachineToLocalUser" requirePermission="false" /&gt;_x000D_
      &lt;section name="ImportDataUserSettings" type="System.Configuration.ClientSettingsSection, System, Version=2.0.0.0, Culture=neutral, PublicKeyToken=b77a5c561934e089" allowExeDefinition="MachineToLocalUser" requirePermission="false" /&gt;_x000D_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 name="PlugInUserSettings" type="System.Configuration.ClientSettingsSection, System, Version=2.0.0.0, Culture=neutral, PublicKeyToken=b77a5c561934e089" allowExeDefinition="MachineToLocalUser" requirePermission="false" /&gt;_x000D_
    &lt;/sectionGroup&gt;_x000D_
  &lt;/configSections&gt;_x000D_
  &lt;userSettings&gt;_x000D_
    &lt;MergeDuplicateEdgesUserSettings&gt;_x000D_
      &lt;setting name="ThirdColumnNameForDuplicateDetection" serializeAs="String"&gt;_x000D_
        &lt;value&gt;Tweet&lt;/value&gt;_x000D_
      &lt;/setting&gt;_x000D_
      &lt;setting name="DeleteDuplicates" serializeAs="String"&gt;_x000D_
        &lt;value&gt;True&lt;/value&gt;_x000D_
      &lt;/setting&gt;_x000D_
      &lt;setting name="CountDuplicates" serializeAs="String"&gt;_x000D_
        &lt;value&gt;True&lt;/value&gt;_x000D_
      &lt;/setting&gt;_x000D_
    &lt;/MergeDuplicateEdgesUserSettings&gt;_x000D_
    &lt;ImportDataUserSettings&gt;_x000D_
      &lt;setting name="SaveImportDescription" serializeAs="String"&gt;_x000D_
        &lt;value&gt;False&lt;/value&gt;_x000D_
      &lt;/setting&gt;_x000D_
      &lt;setting name="AutomateAfterImport" serializeAs="String"&gt;_x000D_
        &lt;value&gt;False&lt;/value&gt;_x000D_
      &lt;/setting&gt;_x000D_
      &lt;setting name="ClearTablesBeforeImport" serializeAs="String"&gt;_x000D_
        &lt;value&gt;False&lt;/value&gt;_x000D_
      &lt;/setting&gt;_x000D_
    &lt;/ImportDataUserSettings&gt;_x000D_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name="NewWorkbookGraphDirectedness" serializeAs="String"&gt;_x000D_
        &lt;value&gt;Directed&lt;/value&gt;_x000D_
      &lt;/setting&gt;_x000D_
    &lt;/GeneralUserSettings4&gt;_x000D_
    &lt;GraphZoomAndScaleUserSettings&gt;_x000D_
      &lt;setting name="GraphScale" serializeAs="String"&gt;_x000D_
        &lt;value&gt;1&lt;/value&gt;_x000D_
      &lt;/setting&gt;_x000D_
    &lt;/GraphZoomAndScaleUserSettings&gt;_x000D_
    &lt;PlugInUserSettings&gt;_x000D_
      &lt;setting name="PlugInFolderPath" serializeAs="String"&gt;_x000D_
        &lt;value /&gt;_x000D_
      &lt;/setting&gt;_x000D_
    &lt;/PlugInUserSettings&gt;_x000D_
  &lt;/userSettings&gt;_x000D_
&lt;/configuration&gt;</t>
  </si>
  <si>
    <t>Edge Weight</t>
  </si>
  <si>
    <t>ktinoj</t>
  </si>
  <si>
    <t>whitespri</t>
  </si>
  <si>
    <t>trumpy17</t>
  </si>
  <si>
    <t>latessnews</t>
  </si>
  <si>
    <t>blanquefortlou</t>
  </si>
  <si>
    <t>desktopdaydream</t>
  </si>
  <si>
    <t>avecesari</t>
  </si>
  <si>
    <t>h_spahrtacus</t>
  </si>
  <si>
    <t>Woody: I was held at gunpoint https://t.co/d86E7rDeOw</t>
  </si>
  <si>
    <t>Woody Harrelson recalls being robbed at gunpoint https://t.co/FTT5Ol69i4 https://t.co/AclXIXqENB</t>
  </si>
  <si>
    <t>http://feeds.feedburner.com/~r/feedburner/nHHkc/~3/YZDv6YuOfpk/woody-harrelson-recalls-being-robbed-at-gunpoint.html?utm_source=feedburner&amp;utm_medium=twitter&amp;utm_campaign=iamhalojin</t>
  </si>
  <si>
    <t>http://theblu.ga/L3</t>
  </si>
  <si>
    <t>theblu.ga</t>
  </si>
  <si>
    <t>https://twitter.com/#!/ktinoj/status/823905708685094913</t>
  </si>
  <si>
    <t>https://twitter.com/#!/whitespri/status/823906069902741506</t>
  </si>
  <si>
    <t>https://twitter.com/#!/trumpy17/status/823906200077082626</t>
  </si>
  <si>
    <t>https://twitter.com/#!/latessnews/status/823906405572694016</t>
  </si>
  <si>
    <t>https://twitter.com/#!/blanquefortlou/status/823906587827957761</t>
  </si>
  <si>
    <t>https://twitter.com/#!/desktopdaydream/status/823907134182019072</t>
  </si>
  <si>
    <t>https://twitter.com/#!/avecesari/status/823907896345948161</t>
  </si>
  <si>
    <t>https://twitter.com/#!/h_spahrtacus/status/823909391476948992</t>
  </si>
  <si>
    <t>823905708685094913</t>
  </si>
  <si>
    <t>823906069902741506</t>
  </si>
  <si>
    <t>823906200077082626</t>
  </si>
  <si>
    <t>823906405572694016</t>
  </si>
  <si>
    <t>823906587827957761</t>
  </si>
  <si>
    <t>823907134182019072</t>
  </si>
  <si>
    <t>823907896345948161</t>
  </si>
  <si>
    <t>823909391476948992</t>
  </si>
  <si>
    <t>I'm Jonjon Mendoza Susi a mediocre blogger a trying hard learner of different computer languages.</t>
  </si>
  <si>
    <t>*Proud American &amp; Proud of President Trump, this is America's Brexit*</t>
  </si>
  <si>
    <t>Searching the Internet for news relevant to conservatives. Both good and bad so we can be informed, debate, agree or correct.</t>
  </si>
  <si>
    <t>#Indiedev working on the greenlit sci-fi horror game, The Corridor: On Behalf Of The Dead. Coming soon to #earlyaccess</t>
  </si>
  <si>
    <t>shitposting since 1999.</t>
  </si>
  <si>
    <t>\\ 18yo // \\ Artist, Photograph, Video Games, Student in @ISARTDIGITAL  // \\ co-founder of @FranceQuidditch // \\ IG: H_spahrtacus //</t>
  </si>
  <si>
    <t>Mariveles, Bataan</t>
  </si>
  <si>
    <t>Amiens, Picardie</t>
  </si>
  <si>
    <t xml:space="preserve">Epinal </t>
  </si>
  <si>
    <t>Yorkshire, England</t>
  </si>
  <si>
    <t>Wadiya</t>
  </si>
  <si>
    <t>http://t.co/Qru1ILyGRM</t>
  </si>
  <si>
    <t>https://t.co/gC1hXC8yYa</t>
  </si>
  <si>
    <t>https://t.co/APdZcsCRVx</t>
  </si>
  <si>
    <t>Athens</t>
  </si>
  <si>
    <t>Casablanca</t>
  </si>
  <si>
    <t>http://pbs.twimg.com/profile_images/1892785049/halo_normal.jpg</t>
  </si>
  <si>
    <t>http://pbs.twimg.com/profile_images/818146857050378242/9xqNy3JH_normal.jpg</t>
  </si>
  <si>
    <t>http://pbs.twimg.com/profile_images/796910572365172736/QOhhkb_u_normal.jpg</t>
  </si>
  <si>
    <t>http://pbs.twimg.com/profile_images/823135247172669440/_hUEU7Jz_normal.jpg</t>
  </si>
  <si>
    <t>http://pbs.twimg.com/profile_images/797092292842684417/49A3OBdO_normal.jpg</t>
  </si>
  <si>
    <t>http://pbs.twimg.com/profile_images/467253401185574912/OoPkTYzp_normal.png</t>
  </si>
  <si>
    <t>http://pbs.twimg.com/profile_images/818388939488817152/92oQlrft_normal.jpg</t>
  </si>
  <si>
    <t>http://pbs.twimg.com/profile_images/819338893661237248/kKwh-yfX_normal.jpg</t>
  </si>
  <si>
    <t>https://twitter.com/ktinoj</t>
  </si>
  <si>
    <t>https://twitter.com/whitespri</t>
  </si>
  <si>
    <t>https://twitter.com/trumpy17</t>
  </si>
  <si>
    <t>https://twitter.com/latessnews</t>
  </si>
  <si>
    <t>https://twitter.com/blanquefortlou</t>
  </si>
  <si>
    <t>https://twitter.com/desktopdaydream</t>
  </si>
  <si>
    <t>https://twitter.com/avecesari</t>
  </si>
  <si>
    <t>https://twitter.com/h_spahrtacus</t>
  </si>
  <si>
    <t>ktinoj
Woody: I was held at gunpoint https://t.co/d86E7rDeOw</t>
  </si>
  <si>
    <t>whitespri
RT @KonbiniFr: Woody Harrelson
sera le mentor de Han Solo dans
le prochain spin-off Star Wars
https://t.co/m1vDKkLnk0 https://t.co/seFkwhOI…</t>
  </si>
  <si>
    <t>trumpy17
RT @w4djt: "Woody Harrelson recalls
being robbed at gunpoint" https://t.co/w5FMnkf2mT
#dtmag</t>
  </si>
  <si>
    <t>latessnews
Woody Harrelson recalls being robbed
at gunpoint https://t.co/FTT5Ol69i4
https://t.co/AclXIXqENB</t>
  </si>
  <si>
    <t>blanquefortlou
RT @KonbiniFr: Woody Harrelson
sera le mentor de Han Solo dans
le prochain spin-off Star Wars
https://t.co/m1vDKkLnk0 https://t.co/seFkwhOI…</t>
  </si>
  <si>
    <t>desktopdaydream
RT @empiremagazine: Woody Harrelson
has confirmed rumours he'll play
Han Solo's mentor in the new Star
Wars pic: https://t.co/TSQpuelkAd
ht…</t>
  </si>
  <si>
    <t>avecesari
RT @KonbiniFr: Woody Harrelson
sera le mentor de Han Solo dans
le prochain spin-off Star Wars
https://t.co/m1vDKkLnk0 https://t.co/seFkwhOI…</t>
  </si>
  <si>
    <t>h_spahrtacus
RT @KonbiniFr: Woody Harrelson
sera le mentor de Han Solo dans
le prochain spin-off Star Wars
https://t.co/m1vDKkLnk0 https://t.co/seFkwhOI…</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</si>
</sst>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12"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family val="2"/>
    </font>
    <font>
      <sz val="9"/>
      <color indexed="81"/>
      <name val="Tahoma"/>
      <family val="2"/>
    </font>
    <font>
      <sz val="11"/>
      <color theme="1"/>
      <name val="Calibri"/>
      <family val="2"/>
      <scheme val="minor"/>
    </font>
    <font>
      <u/>
      <sz val="11"/>
      <color theme="10"/>
      <name val="Calibri"/>
      <family val="2"/>
      <scheme val="minor"/>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2">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1" fillId="0" borderId="0" applyNumberFormat="0" applyFill="0" applyBorder="0" applyAlignment="0" applyProtection="0"/>
  </cellStyleXfs>
  <cellXfs count="118">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 fontId="5" fillId="4" borderId="1" xfId="5" applyNumberFormat="1" applyAlignment="1"/>
    <xf numFmtId="167" fontId="5" fillId="4" borderId="1" xfId="5" applyNumberFormat="1" applyAlignment="1"/>
    <xf numFmtId="167" fontId="10" fillId="4" borderId="1" xfId="5" applyNumberFormat="1" applyFont="1" applyAlignment="1"/>
    <xf numFmtId="0" fontId="5" fillId="2" borderId="1" xfId="1" applyNumberFormat="1"/>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9" fontId="0" fillId="0" borderId="0" xfId="3" applyNumberFormat="1" applyFont="1" applyAlignment="1"/>
    <xf numFmtId="0" fontId="0" fillId="5" borderId="1" xfId="4" applyNumberFormat="1" applyFont="1" applyAlignment="1"/>
    <xf numFmtId="164" fontId="0" fillId="5" borderId="1" xfId="4" applyNumberFormat="1" applyFont="1" applyAlignment="1"/>
    <xf numFmtId="0" fontId="10" fillId="5" borderId="1" xfId="4" applyNumberFormat="1" applyFont="1" applyAlignment="1"/>
    <xf numFmtId="1" fontId="0" fillId="5" borderId="1" xfId="4" applyNumberFormat="1" applyFont="1" applyAlignment="1"/>
    <xf numFmtId="49" fontId="6" fillId="6" borderId="1" xfId="6" applyNumberFormat="1" applyAlignment="1"/>
    <xf numFmtId="0" fontId="6" fillId="6" borderId="1" xfId="6" applyNumberFormat="1" applyAlignment="1"/>
    <xf numFmtId="0" fontId="0" fillId="2" borderId="1" xfId="1" applyNumberFormat="1" applyFont="1" applyAlignment="1"/>
    <xf numFmtId="0" fontId="0" fillId="0" borderId="0" xfId="2" applyNumberFormat="1" applyFont="1" applyAlignment="1"/>
    <xf numFmtId="164" fontId="0" fillId="3" borderId="1" xfId="7" applyNumberFormat="1" applyFont="1" applyAlignment="1"/>
    <xf numFmtId="165" fontId="0" fillId="3" borderId="1" xfId="7" applyNumberFormat="1" applyFont="1" applyAlignment="1"/>
    <xf numFmtId="0" fontId="0" fillId="3" borderId="1" xfId="7" applyNumberFormat="1" applyFont="1" applyAlignment="1"/>
    <xf numFmtId="166" fontId="0" fillId="3" borderId="1" xfId="7" applyNumberFormat="1" applyFont="1" applyAlignment="1"/>
    <xf numFmtId="0" fontId="0" fillId="0" borderId="0" xfId="0" applyAlignment="1"/>
    <xf numFmtId="0" fontId="0" fillId="0" borderId="0" xfId="0" applyFill="1" applyAlignment="1"/>
    <xf numFmtId="22" fontId="0" fillId="0" borderId="0" xfId="0" applyNumberFormat="1" applyAlignment="1"/>
    <xf numFmtId="22" fontId="0" fillId="0" borderId="0" xfId="0" applyNumberFormat="1" applyFill="1" applyAlignment="1"/>
    <xf numFmtId="0" fontId="11" fillId="0" borderId="0" xfId="9" applyAlignment="1"/>
    <xf numFmtId="0" fontId="11" fillId="0" borderId="0" xfId="9" applyFill="1" applyAlignment="1"/>
    <xf numFmtId="0" fontId="0" fillId="0" borderId="0" xfId="0" quotePrefix="1" applyAlignment="1"/>
    <xf numFmtId="0" fontId="0" fillId="0" borderId="0" xfId="0" quotePrefix="1" applyFill="1" applyAlignment="1"/>
    <xf numFmtId="1" fontId="0" fillId="4" borderId="1" xfId="5" applyNumberFormat="1" applyFont="1" applyAlignment="1"/>
    <xf numFmtId="167" fontId="0" fillId="4" borderId="1" xfId="5" applyNumberFormat="1" applyFont="1" applyAlignment="1"/>
    <xf numFmtId="49" fontId="0" fillId="0" borderId="0" xfId="3" applyNumberFormat="1" applyFont="1" applyBorder="1" applyAlignment="1"/>
    <xf numFmtId="0" fontId="0" fillId="5" borderId="11" xfId="4" applyNumberFormat="1" applyFont="1" applyBorder="1" applyAlignment="1"/>
    <xf numFmtId="164" fontId="0" fillId="5" borderId="11" xfId="4" applyNumberFormat="1" applyFont="1" applyBorder="1" applyAlignment="1"/>
    <xf numFmtId="1" fontId="0" fillId="5" borderId="11" xfId="4" applyNumberFormat="1" applyFont="1" applyBorder="1" applyAlignment="1"/>
    <xf numFmtId="49" fontId="6" fillId="6" borderId="11" xfId="6" applyNumberFormat="1" applyBorder="1" applyAlignment="1"/>
    <xf numFmtId="0" fontId="6" fillId="6" borderId="11" xfId="6" applyNumberFormat="1" applyBorder="1" applyAlignment="1"/>
    <xf numFmtId="164" fontId="0" fillId="3" borderId="11" xfId="7" applyNumberFormat="1" applyFont="1" applyBorder="1" applyAlignment="1"/>
    <xf numFmtId="165" fontId="0" fillId="3" borderId="11" xfId="7" applyNumberFormat="1" applyFont="1" applyBorder="1" applyAlignment="1"/>
    <xf numFmtId="0" fontId="0" fillId="3" borderId="11" xfId="7" applyNumberFormat="1" applyFont="1" applyBorder="1" applyAlignment="1"/>
    <xf numFmtId="166" fontId="0" fillId="3" borderId="11" xfId="7" applyNumberFormat="1" applyFont="1" applyBorder="1" applyAlignment="1"/>
    <xf numFmtId="1" fontId="0" fillId="4" borderId="11" xfId="5" applyNumberFormat="1" applyFont="1" applyBorder="1" applyAlignment="1"/>
    <xf numFmtId="167" fontId="0" fillId="4" borderId="11" xfId="5" applyNumberFormat="1" applyFont="1" applyBorder="1" applyAlignment="1"/>
    <xf numFmtId="167" fontId="5" fillId="4" borderId="11" xfId="5" applyNumberFormat="1" applyBorder="1" applyAlignment="1"/>
    <xf numFmtId="0" fontId="0" fillId="2" borderId="11" xfId="1" applyNumberFormat="1" applyFont="1" applyBorder="1" applyAlignment="1"/>
    <xf numFmtId="0" fontId="0" fillId="0" borderId="0" xfId="2" applyNumberFormat="1" applyFont="1" applyBorder="1" applyAlignment="1"/>
    <xf numFmtId="0" fontId="11" fillId="5" borderId="1" xfId="9" applyNumberFormat="1" applyFill="1" applyBorder="1" applyAlignment="1"/>
    <xf numFmtId="0" fontId="11" fillId="5" borderId="11" xfId="9" applyNumberFormat="1" applyFill="1" applyBorder="1" applyAlignment="1"/>
    <xf numFmtId="0" fontId="0" fillId="0" borderId="0" xfId="0" applyFill="1" applyBorder="1" applyAlignment="1"/>
    <xf numFmtId="22" fontId="0" fillId="0" borderId="0" xfId="0" applyNumberFormat="1" applyFill="1" applyBorder="1" applyAlignment="1"/>
    <xf numFmtId="0" fontId="11" fillId="0" borderId="0" xfId="9" applyFill="1" applyBorder="1" applyAlignment="1"/>
    <xf numFmtId="0" fontId="0" fillId="0" borderId="0" xfId="0" quotePrefix="1" applyFill="1" applyBorder="1" applyAlignment="1"/>
    <xf numFmtId="1" fontId="0" fillId="5" borderId="1" xfId="4" applyNumberFormat="1" applyFont="1" applyBorder="1" applyAlignment="1"/>
    <xf numFmtId="0" fontId="0" fillId="5" borderId="1" xfId="4" applyNumberFormat="1" applyFont="1" applyBorder="1" applyAlignment="1"/>
    <xf numFmtId="0" fontId="6" fillId="6" borderId="1" xfId="6" applyNumberFormat="1" applyBorder="1" applyAlignment="1"/>
    <xf numFmtId="164" fontId="0" fillId="3" borderId="1" xfId="7" applyNumberFormat="1" applyFont="1" applyBorder="1" applyAlignment="1"/>
    <xf numFmtId="164" fontId="0" fillId="5" borderId="1" xfId="4" applyNumberFormat="1" applyFont="1" applyBorder="1" applyAlignment="1"/>
    <xf numFmtId="49" fontId="6" fillId="6" borderId="1" xfId="6" applyNumberFormat="1" applyBorder="1" applyAlignment="1"/>
    <xf numFmtId="0" fontId="5" fillId="4" borderId="1" xfId="5" applyNumberFormat="1" applyBorder="1" applyAlignment="1"/>
    <xf numFmtId="0" fontId="0" fillId="2" borderId="1" xfId="1" applyNumberFormat="1" applyFont="1" applyBorder="1" applyAlignment="1"/>
  </cellXfs>
  <cellStyles count="10">
    <cellStyle name="Hyperlink" xfId="9" builtinId="8"/>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s>
  <dxfs count="124">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left style="thin">
          <color theme="0"/>
        </left>
      </border>
    </dxf>
    <dxf>
      <numFmt numFmtId="1" formatCode="0"/>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23"/>
      <tableStyleElement type="headerRow" dxfId="122"/>
    </tableStyle>
    <tableStyle name="NodeXL Table" pivot="0" count="1">
      <tableStyleElement type="headerRow" dxfId="12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Metrics'!$E$2:$E$45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28852832"/>
        <c:axId val="330457440"/>
      </c:barChart>
      <c:catAx>
        <c:axId val="328852832"/>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330457440"/>
        <c:crosses val="autoZero"/>
        <c:auto val="1"/>
        <c:lblAlgn val="ctr"/>
        <c:lblOffset val="100"/>
        <c:noMultiLvlLbl val="0"/>
      </c:catAx>
      <c:valAx>
        <c:axId val="3304574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288528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Metrics'!$G$2:$G$45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0459680"/>
        <c:axId val="330460240"/>
      </c:barChart>
      <c:catAx>
        <c:axId val="330459680"/>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330460240"/>
        <c:crosses val="autoZero"/>
        <c:auto val="1"/>
        <c:lblAlgn val="ctr"/>
        <c:lblOffset val="100"/>
        <c:noMultiLvlLbl val="0"/>
      </c:catAx>
      <c:valAx>
        <c:axId val="3304602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04596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Metrics'!$I$2:$I$45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0462480"/>
        <c:axId val="330463040"/>
      </c:barChart>
      <c:catAx>
        <c:axId val="330462480"/>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330463040"/>
        <c:crosses val="autoZero"/>
        <c:auto val="1"/>
        <c:lblAlgn val="ctr"/>
        <c:lblOffset val="100"/>
        <c:noMultiLvlLbl val="0"/>
      </c:catAx>
      <c:valAx>
        <c:axId val="330463040"/>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0462480"/>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Metrics'!$K$2:$K$45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513664"/>
        <c:axId val="331514224"/>
      </c:barChart>
      <c:catAx>
        <c:axId val="331513664"/>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331514224"/>
        <c:crosses val="autoZero"/>
        <c:auto val="1"/>
        <c:lblAlgn val="ctr"/>
        <c:lblOffset val="100"/>
        <c:noMultiLvlLbl val="0"/>
      </c:catAx>
      <c:valAx>
        <c:axId val="33151422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151366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Metrics'!$M$2:$M$45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516464"/>
        <c:axId val="331517024"/>
      </c:barChart>
      <c:catAx>
        <c:axId val="331516464"/>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331517024"/>
        <c:crosses val="autoZero"/>
        <c:auto val="1"/>
        <c:lblAlgn val="ctr"/>
        <c:lblOffset val="100"/>
        <c:noMultiLvlLbl val="0"/>
      </c:catAx>
      <c:valAx>
        <c:axId val="33151702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151646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Metrics'!$O$2:$O$45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519264"/>
        <c:axId val="331519824"/>
      </c:barChart>
      <c:catAx>
        <c:axId val="331519264"/>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331519824"/>
        <c:crosses val="autoZero"/>
        <c:auto val="1"/>
        <c:lblAlgn val="ctr"/>
        <c:lblOffset val="100"/>
        <c:noMultiLvlLbl val="0"/>
      </c:catAx>
      <c:valAx>
        <c:axId val="331519824"/>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1519264"/>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Metrics'!$S$2:$S$45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276512"/>
        <c:axId val="331277072"/>
      </c:barChart>
      <c:catAx>
        <c:axId val="33127651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331277072"/>
        <c:crosses val="autoZero"/>
        <c:auto val="1"/>
        <c:lblAlgn val="ctr"/>
        <c:lblOffset val="100"/>
        <c:noMultiLvlLbl val="0"/>
      </c:catAx>
      <c:valAx>
        <c:axId val="3312770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12765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Metrics'!$Q$2:$Q$45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279312"/>
        <c:axId val="331279872"/>
      </c:barChart>
      <c:catAx>
        <c:axId val="331279312"/>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331279872"/>
        <c:crosses val="autoZero"/>
        <c:auto val="1"/>
        <c:lblAlgn val="ctr"/>
        <c:lblOffset val="100"/>
        <c:noMultiLvlLbl val="0"/>
      </c:catAx>
      <c:valAx>
        <c:axId val="3312798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3312793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Metrics'!$U$2:$U$45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331282112"/>
        <c:axId val="331282672"/>
      </c:barChart>
      <c:catAx>
        <c:axId val="331282112"/>
        <c:scaling>
          <c:orientation val="minMax"/>
        </c:scaling>
        <c:delete val="1"/>
        <c:axPos val="b"/>
        <c:numFmt formatCode="#,##0.00" sourceLinked="1"/>
        <c:majorTickMark val="out"/>
        <c:minorTickMark val="none"/>
        <c:tickLblPos val="none"/>
        <c:crossAx val="331282672"/>
        <c:crosses val="autoZero"/>
        <c:auto val="1"/>
        <c:lblAlgn val="ctr"/>
        <c:lblOffset val="100"/>
        <c:noMultiLvlLbl val="0"/>
      </c:catAx>
      <c:valAx>
        <c:axId val="331282672"/>
        <c:scaling>
          <c:orientation val="minMax"/>
        </c:scaling>
        <c:delete val="1"/>
        <c:axPos val="l"/>
        <c:numFmt formatCode="General" sourceLinked="1"/>
        <c:majorTickMark val="out"/>
        <c:minorTickMark val="none"/>
        <c:tickLblPos val="none"/>
        <c:crossAx val="33128211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34</xdr:row>
      <xdr:rowOff>38100</xdr:rowOff>
    </xdr:from>
    <xdr:to>
      <xdr:col>1</xdr:col>
      <xdr:colOff>918209</xdr:colOff>
      <xdr:row>41</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48</xdr:row>
      <xdr:rowOff>38100</xdr:rowOff>
    </xdr:from>
    <xdr:to>
      <xdr:col>1</xdr:col>
      <xdr:colOff>918209</xdr:colOff>
      <xdr:row>55</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62</xdr:row>
      <xdr:rowOff>28575</xdr:rowOff>
    </xdr:from>
    <xdr:to>
      <xdr:col>1</xdr:col>
      <xdr:colOff>918209</xdr:colOff>
      <xdr:row>69</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76</xdr:row>
      <xdr:rowOff>9525</xdr:rowOff>
    </xdr:from>
    <xdr:to>
      <xdr:col>1</xdr:col>
      <xdr:colOff>918210</xdr:colOff>
      <xdr:row>83</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90</xdr:row>
      <xdr:rowOff>19050</xdr:rowOff>
    </xdr:from>
    <xdr:to>
      <xdr:col>2</xdr:col>
      <xdr:colOff>0</xdr:colOff>
      <xdr:row>97</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104</xdr:row>
      <xdr:rowOff>19050</xdr:rowOff>
    </xdr:from>
    <xdr:to>
      <xdr:col>1</xdr:col>
      <xdr:colOff>918210</xdr:colOff>
      <xdr:row>111</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132</xdr:row>
      <xdr:rowOff>9525</xdr:rowOff>
    </xdr:from>
    <xdr:to>
      <xdr:col>1</xdr:col>
      <xdr:colOff>918210</xdr:colOff>
      <xdr:row>139</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118</xdr:row>
      <xdr:rowOff>0</xdr:rowOff>
    </xdr:from>
    <xdr:to>
      <xdr:col>1</xdr:col>
      <xdr:colOff>918210</xdr:colOff>
      <xdr:row>125</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AA116" totalsRowShown="0" headerRowDxfId="120" dataDxfId="43">
  <autoFilter ref="A2:AA116"/>
  <tableColumns count="27">
    <tableColumn id="1" name="Vertex 1" dataDxfId="69" dataCellStyle="NodeXL Required"/>
    <tableColumn id="2" name="Vertex 2" dataDxfId="68" dataCellStyle="NodeXL Required"/>
    <tableColumn id="3" name="Color" dataDxfId="67" dataCellStyle="NodeXL Visual Property"/>
    <tableColumn id="4" name="Width" dataDxfId="66" dataCellStyle="NodeXL Visual Property"/>
    <tableColumn id="11" name="Style" dataDxfId="65" dataCellStyle="NodeXL Visual Property"/>
    <tableColumn id="5" name="Opacity" dataDxfId="64" dataCellStyle="NodeXL Visual Property"/>
    <tableColumn id="6" name="Visibility" dataDxfId="63" dataCellStyle="NodeXL Visual Property"/>
    <tableColumn id="10" name="Label" dataDxfId="62" dataCellStyle="NodeXL Label"/>
    <tableColumn id="12" name="Label Text Color" dataDxfId="61" dataCellStyle="NodeXL Label"/>
    <tableColumn id="13" name="Label Font Size" dataDxfId="60" dataCellStyle="NodeXL Label"/>
    <tableColumn id="14" name="Reciprocated?" dataDxfId="59" dataCellStyle="NodeXL Graph Metric"/>
    <tableColumn id="7" name="ID" dataDxfId="58" dataCellStyle="NodeXL Do Not Edit"/>
    <tableColumn id="9" name="Dynamic Filter" dataDxfId="57" dataCellStyle="NodeXL Do Not Edit"/>
    <tableColumn id="8" name="Add Your Own Columns Here" dataDxfId="56" dataCellStyle="NodeXL Other Column"/>
    <tableColumn id="15" name="Relationship" dataDxfId="55" dataCellStyle="Normal"/>
    <tableColumn id="16" name="Relationship Date (UTC)" dataDxfId="54" dataCellStyle="Normal"/>
    <tableColumn id="17" name="Tweet" dataDxfId="53" dataCellStyle="Normal"/>
    <tableColumn id="18" name="URLs in Tweet" dataDxfId="52" dataCellStyle="Normal"/>
    <tableColumn id="19" name="Domains in Tweet" dataDxfId="51" dataCellStyle="Normal"/>
    <tableColumn id="20" name="Hashtags in Tweet" dataDxfId="50" dataCellStyle="Normal"/>
    <tableColumn id="21" name="Tweet Date (UTC)" dataDxfId="49" dataCellStyle="Normal"/>
    <tableColumn id="22" name="Twitter Page for Tweet" dataDxfId="48" dataCellStyle="Normal"/>
    <tableColumn id="23" name="Latitude" dataDxfId="47" dataCellStyle="Normal"/>
    <tableColumn id="24" name="Longitude" dataDxfId="46" dataCellStyle="Normal"/>
    <tableColumn id="25" name="Imported ID" dataDxfId="45" dataCellStyle="Normal"/>
    <tableColumn id="26" name="In-Reply-To Tweet ID" dataDxfId="44" dataCellStyle="Normal"/>
    <tableColumn id="30" name="Edge Weight" dataCellStyle="Normal"/>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70">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P126" totalsRowShown="0" headerRowDxfId="119" dataDxfId="20">
  <autoFilter ref="A2:AP126"/>
  <tableColumns count="42">
    <tableColumn id="1" name="Vertex" dataDxfId="42" dataCellStyle="NodeXL Required"/>
    <tableColumn id="2" name="Color" dataDxfId="41" dataCellStyle="NodeXL Visual Property"/>
    <tableColumn id="5" name="Shape" dataDxfId="40" dataCellStyle="NodeXL Visual Property"/>
    <tableColumn id="6" name="Size" dataDxfId="39" dataCellStyle="NodeXL Visual Property"/>
    <tableColumn id="4" name="Opacity" dataDxfId="9" dataCellStyle="NodeXL Visual Property"/>
    <tableColumn id="7" name="Image File" dataDxfId="7" dataCellStyle="NodeXL Visual Property"/>
    <tableColumn id="3" name="Visibility" dataDxfId="8" dataCellStyle="NodeXL Visual Property"/>
    <tableColumn id="10" name="Label" dataDxfId="38" dataCellStyle="NodeXL Label"/>
    <tableColumn id="16" name="Label Fill Color" dataDxfId="37" dataCellStyle="NodeXL Label"/>
    <tableColumn id="9" name="Label Position" dataDxfId="2" dataCellStyle="NodeXL Label"/>
    <tableColumn id="8" name="Tooltip" dataDxfId="0" dataCellStyle="NodeXL Label"/>
    <tableColumn id="18" name="Layout Order" dataDxfId="1" dataCellStyle="NodeXL Layout"/>
    <tableColumn id="13" name="X" dataDxfId="36" dataCellStyle="NodeXL Layout"/>
    <tableColumn id="14" name="Y" dataDxfId="35" dataCellStyle="NodeXL Layout"/>
    <tableColumn id="12" name="Locked?" dataDxfId="34" dataCellStyle="NodeXL Layout"/>
    <tableColumn id="19" name="Polar R" dataDxfId="33" dataCellStyle="NodeXL Layout"/>
    <tableColumn id="20" name="Polar Angle" dataDxfId="32" dataCellStyle="NodeXL Layout"/>
    <tableColumn id="21" name="Degree" dataDxfId="31" dataCellStyle="NodeXL Graph Metric"/>
    <tableColumn id="22" name="In-Degree" dataDxfId="30" dataCellStyle="NodeXL Graph Metric"/>
    <tableColumn id="23" name="Out-Degree" dataDxfId="29" dataCellStyle="NodeXL Graph Metric"/>
    <tableColumn id="24" name="Betweenness Centrality" dataDxfId="28" dataCellStyle="NodeXL Graph Metric"/>
    <tableColumn id="25" name="Closeness Centrality" dataDxfId="27" dataCellStyle="NodeXL Graph Metric"/>
    <tableColumn id="26" name="Eigenvector Centrality" dataDxfId="26" dataCellStyle="NodeXL Graph Metric"/>
    <tableColumn id="15" name="PageRank" dataDxfId="25" dataCellStyle="NodeXL Graph Metric"/>
    <tableColumn id="27" name="Clustering Coefficient" dataDxfId="24" dataCellStyle="NodeXL Graph Metric"/>
    <tableColumn id="29" name="Reciprocated Vertex Pair Ratio" dataDxfId="23" dataCellStyle="NodeXL Graph Metric"/>
    <tableColumn id="11" name="ID" dataDxfId="22" dataCellStyle="NodeXL Do Not Edit"/>
    <tableColumn id="28" name="Dynamic Filter" dataDxfId="21" dataCellStyle="NodeXL Do Not Edit"/>
    <tableColumn id="17" name="Add Your Own Columns Here" dataDxfId="19" dataCellStyle="NodeXL Other Column"/>
    <tableColumn id="30" name="Followed" dataDxfId="18" dataCellStyle="Normal"/>
    <tableColumn id="31" name="Followers" dataDxfId="17" dataCellStyle="Normal"/>
    <tableColumn id="32" name="Tweets" dataDxfId="16" dataCellStyle="Normal"/>
    <tableColumn id="33" name="Favorites" dataDxfId="15" dataCellStyle="Normal"/>
    <tableColumn id="34" name="Time Zone UTC Offset (Seconds)" dataDxfId="14" dataCellStyle="Normal"/>
    <tableColumn id="35" name="Description" dataDxfId="13" dataCellStyle="Normal"/>
    <tableColumn id="36" name="Location" dataDxfId="12" dataCellStyle="Normal"/>
    <tableColumn id="37" name="Web" dataDxfId="11" dataCellStyle="Normal"/>
    <tableColumn id="38" name="Time Zone" dataDxfId="10" dataCellStyle="Normal"/>
    <tableColumn id="39" name="Joined Twitter Date (UTC)" dataDxfId="6" dataCellStyle="Normal"/>
    <tableColumn id="40" name="Custom Menu Item Text" dataDxfId="5" dataCellStyle="Normal"/>
    <tableColumn id="41" name="Custom Menu Item Action" dataDxfId="4" dataCellStyle="Normal"/>
    <tableColumn id="42" name="Tweeted Search Term?" dataDxfId="3" dataCellStyle="Normal"/>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insertRow="1" totalsRowShown="0" headerRowDxfId="118">
  <autoFilter ref="A2:X3"/>
  <tableColumns count="24">
    <tableColumn id="1" name="Group" dataDxfId="117" dataCellStyle="NodeXL Required"/>
    <tableColumn id="2" name="Vertex Color" dataDxfId="116" dataCellStyle="NodeXL Visual Property"/>
    <tableColumn id="3" name="Vertex Shape" dataDxfId="115" dataCellStyle="NodeXL Visual Property"/>
    <tableColumn id="22" name="Visibility" dataDxfId="114" dataCellStyle="NodeXL Visual Property"/>
    <tableColumn id="4" name="Collapsed?" dataCellStyle="NodeXL Visual Property"/>
    <tableColumn id="18" name="Label" dataDxfId="113" dataCellStyle="NodeXL Label"/>
    <tableColumn id="20" name="Collapsed X" dataCellStyle="NodeXL Layout"/>
    <tableColumn id="21" name="Collapsed Y" dataCellStyle="NodeXL Layout"/>
    <tableColumn id="6" name="ID" dataDxfId="112" dataCellStyle="NodeXL Do Not Edit"/>
    <tableColumn id="19" name="Collapsed Properties" dataDxfId="111" dataCellStyle="NodeXL Do Not Edit"/>
    <tableColumn id="5" name="Vertices" dataDxfId="110" dataCellStyle="NodeXL Graph Metric"/>
    <tableColumn id="7" name="Unique Edges" dataDxfId="109" dataCellStyle="NodeXL Graph Metric"/>
    <tableColumn id="8" name="Edges With Duplicates" dataDxfId="108" dataCellStyle="NodeXL Graph Metric"/>
    <tableColumn id="9" name="Total Edges" dataDxfId="107" dataCellStyle="NodeXL Graph Metric"/>
    <tableColumn id="10" name="Self-Loops" dataDxfId="106" dataCellStyle="NodeXL Graph Metric"/>
    <tableColumn id="24" name="Reciprocated Vertex Pair Ratio" dataDxfId="105" dataCellStyle="NodeXL Graph Metric"/>
    <tableColumn id="25" name="Reciprocated Edge Ratio" dataDxfId="104" dataCellStyle="NodeXL Graph Metric"/>
    <tableColumn id="11" name="Connected Components" dataDxfId="103" dataCellStyle="NodeXL Graph Metric"/>
    <tableColumn id="12" name="Single-Vertex Connected Components" dataDxfId="102" dataCellStyle="NodeXL Graph Metric"/>
    <tableColumn id="13" name="Maximum Vertices in a Connected Component" dataDxfId="101" dataCellStyle="NodeXL Graph Metric"/>
    <tableColumn id="14" name="Maximum Edges in a Connected Component" dataDxfId="100" dataCellStyle="NodeXL Graph Metric"/>
    <tableColumn id="15" name="Maximum Geodesic Distance (Diameter)" dataDxfId="99" dataCellStyle="NodeXL Graph Metric"/>
    <tableColumn id="16" name="Average Geodesic Distance" dataDxfId="98" dataCellStyle="NodeXL Graph Metric"/>
    <tableColumn id="17" name="Graph Density" dataDxfId="97"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 totalsRowShown="0" headerRowDxfId="96" dataDxfId="95">
  <autoFilter ref="A1:C2"/>
  <tableColumns count="3">
    <tableColumn id="1" name="Group" dataDxfId="94"/>
    <tableColumn id="2" name="Vertex" dataDxfId="93"/>
    <tableColumn id="3" name="Vertex ID" dataDxfId="92"/>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 insertRow="1" totalsRowShown="0" dataCellStyle="NodeXL Graph Metric">
  <autoFilter ref="A1:B2"/>
  <tableColumns count="2">
    <tableColumn id="1" name="Graph Metric" dataDxfId="91" dataCellStyle="NodeXL Graph Metric"/>
    <tableColumn id="2" name="Value" dataDxfId="90"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45" totalsRowShown="0">
  <autoFilter ref="D1:U45"/>
  <tableColumns count="18">
    <tableColumn id="1" name="Degree Bin" dataDxfId="89"/>
    <tableColumn id="2" name="Degree Frequency" dataDxfId="88">
      <calculatedColumnFormula>COUNTIF(Vertices[Degree], "&gt;= " &amp; D2) - COUNTIF(Vertices[Degree], "&gt;=" &amp; D3)</calculatedColumnFormula>
    </tableColumn>
    <tableColumn id="3" name="In-Degree Bin" dataDxfId="87"/>
    <tableColumn id="4" name="In-Degree Frequency" dataDxfId="86">
      <calculatedColumnFormula>COUNTIF(Vertices[In-Degree], "&gt;= " &amp; F2) - COUNTIF(Vertices[In-Degree], "&gt;=" &amp; F3)</calculatedColumnFormula>
    </tableColumn>
    <tableColumn id="5" name="Out-Degree Bin" dataDxfId="85"/>
    <tableColumn id="6" name="Out-Degree Frequency" dataDxfId="84">
      <calculatedColumnFormula>COUNTIF(Vertices[Out-Degree], "&gt;= " &amp; H2) - COUNTIF(Vertices[Out-Degree], "&gt;=" &amp; H3)</calculatedColumnFormula>
    </tableColumn>
    <tableColumn id="7" name="Betweenness Centrality Bin" dataDxfId="83"/>
    <tableColumn id="8" name="Betweenness Centrality Frequency" dataDxfId="82">
      <calculatedColumnFormula>COUNTIF(Vertices[Betweenness Centrality], "&gt;= " &amp; J2) - COUNTIF(Vertices[Betweenness Centrality], "&gt;=" &amp; J3)</calculatedColumnFormula>
    </tableColumn>
    <tableColumn id="9" name="Closeness Centrality Bin" dataDxfId="81"/>
    <tableColumn id="10" name="Closeness Centrality Frequency" dataDxfId="80">
      <calculatedColumnFormula>COUNTIF(Vertices[Closeness Centrality], "&gt;= " &amp; L2) - COUNTIF(Vertices[Closeness Centrality], "&gt;=" &amp; L3)</calculatedColumnFormula>
    </tableColumn>
    <tableColumn id="11" name="Eigenvector Centrality Bin" dataDxfId="79"/>
    <tableColumn id="12" name="Eigenvector Centrality Frequency" dataDxfId="78">
      <calculatedColumnFormula>COUNTIF(Vertices[Eigenvector Centrality], "&gt;= " &amp; N2) - COUNTIF(Vertices[Eigenvector Centrality], "&gt;=" &amp; N3)</calculatedColumnFormula>
    </tableColumn>
    <tableColumn id="18" name="PageRank Bin" dataDxfId="77"/>
    <tableColumn id="17" name="PageRank Frequency" dataDxfId="76">
      <calculatedColumnFormula>COUNTIF(Vertices[Eigenvector Centrality], "&gt;= " &amp; P2) - COUNTIF(Vertices[Eigenvector Centrality], "&gt;=" &amp; P3)</calculatedColumnFormula>
    </tableColumn>
    <tableColumn id="13" name="Clustering Coefficient Bin" dataDxfId="75"/>
    <tableColumn id="14" name="Clustering Coefficient Frequency" dataDxfId="74">
      <calculatedColumnFormula>COUNTIF(Vertices[Clustering Coefficient], "&gt;= " &amp; R2) - COUNTIF(Vertices[Clustering Coefficient], "&gt;=" &amp; R3)</calculatedColumnFormula>
    </tableColumn>
    <tableColumn id="15" name="Dynamic Filter Bin" dataDxfId="73"/>
    <tableColumn id="16" name="Dynamic Filter Frequency" dataDxfId="72">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29:B30" insertRow="1" totalsRowShown="0" dataCellStyle="NodeXL Graph Metric">
  <autoFilter ref="A29:B30"/>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8" totalsRowShown="0" headerRowDxfId="71">
  <autoFilter ref="J1:K8"/>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twitter.com/" TargetMode="External"/><Relationship Id="rId21" Type="http://schemas.openxmlformats.org/officeDocument/2006/relationships/hyperlink" Target="http://www.foxnews.com/entertainment/2017/01/24/woody-harrelson-recalls-being-robbed-at-gunpoint.html?utm_source=dlvr.it&amp;utm_medium=twitter" TargetMode="External"/><Relationship Id="rId42" Type="http://schemas.openxmlformats.org/officeDocument/2006/relationships/hyperlink" Target="http://www.msn.com/en-us/movies/news/woody-harrelson-jokes-about-new-role-in-star-wars-spinoff/ar-AAm9XTF?ocid=st" TargetMode="External"/><Relationship Id="rId63" Type="http://schemas.openxmlformats.org/officeDocument/2006/relationships/hyperlink" Target="http://ovnr.dev-warrior.org/moviesworldnewz/?url=http://www.foxnews.com/entertainment/2017/01/24/woody-harrelson-recalls-being-robbed-at-gunpoint.html&amp;utm_source=twitter-tools&amp;utm_medium=MoviesWorldNewz&amp;utm_campaign=article" TargetMode="External"/><Relationship Id="rId84" Type="http://schemas.openxmlformats.org/officeDocument/2006/relationships/hyperlink" Target="http://www.konbini.com/fr/entertainment-2/woody-harrelson-sera-mentor-de-han-solo-prochain-spin-off-star-wars/?utm_campaign=Echobox&amp;utm_medium=Social&amp;utm_source=Twitter" TargetMode="External"/><Relationship Id="rId138" Type="http://schemas.openxmlformats.org/officeDocument/2006/relationships/hyperlink" Target="https://twitter.com/" TargetMode="External"/><Relationship Id="rId159" Type="http://schemas.openxmlformats.org/officeDocument/2006/relationships/hyperlink" Target="https://twitter.com/" TargetMode="External"/><Relationship Id="rId170" Type="http://schemas.openxmlformats.org/officeDocument/2006/relationships/hyperlink" Target="https://twitter.com/" TargetMode="External"/><Relationship Id="rId191" Type="http://schemas.openxmlformats.org/officeDocument/2006/relationships/hyperlink" Target="https://twitter.com/" TargetMode="External"/><Relationship Id="rId205" Type="http://schemas.openxmlformats.org/officeDocument/2006/relationships/hyperlink" Target="http://feeds.feedburner.com/~r/feedburner/nHHkc/~3/YZDv6YuOfpk/woody-harrelson-recalls-being-robbed-at-gunpoint.html?utm_source=feedburner&amp;utm_medium=twitter&amp;utm_campaign=iamhalojin" TargetMode="External"/><Relationship Id="rId107" Type="http://schemas.openxmlformats.org/officeDocument/2006/relationships/hyperlink" Target="https://twitter.com/" TargetMode="External"/><Relationship Id="rId11" Type="http://schemas.openxmlformats.org/officeDocument/2006/relationships/hyperlink" Target="http://www.foxnews.com/entertainment/2017/01/24/woody-harrelson-recalls-being-robbed-at-gunpoint.html?utm_source=dlvr.it&amp;utm_medium=twitter" TargetMode="External"/><Relationship Id="rId32" Type="http://schemas.openxmlformats.org/officeDocument/2006/relationships/hyperlink" Target="http://www.foxnews.com/entertainment/2017/01/24/woody-harrelson-recalls-being-robbed-at-gunpoint.html?utm_source=dlvr.it&amp;utm_medium=twitter" TargetMode="External"/><Relationship Id="rId53" Type="http://schemas.openxmlformats.org/officeDocument/2006/relationships/hyperlink" Target="http://www.empireonline.com/movies/news/woody-harrelson-han-solo-star-wars/" TargetMode="External"/><Relationship Id="rId74" Type="http://schemas.openxmlformats.org/officeDocument/2006/relationships/hyperlink" Target="http://www.konbini.com/fr/entertainment-2/woody-harrelson-sera-mentor-de-han-solo-prochain-spin-off-star-wars/?utm_campaign=Echobox&amp;utm_medium=Social&amp;utm_source=Twitter" TargetMode="External"/><Relationship Id="rId128" Type="http://schemas.openxmlformats.org/officeDocument/2006/relationships/hyperlink" Target="https://twitter.com/" TargetMode="External"/><Relationship Id="rId149" Type="http://schemas.openxmlformats.org/officeDocument/2006/relationships/hyperlink" Target="https://twitter.com/" TargetMode="External"/><Relationship Id="rId5" Type="http://schemas.openxmlformats.org/officeDocument/2006/relationships/hyperlink" Target="http://www.foxnews.com/entertainment/2017/01/24/woody-harrelson-recalls-being-robbed-at-gunpoint.html?utm_source=dlvr.it&amp;utm_medium=twitter" TargetMode="External"/><Relationship Id="rId95" Type="http://schemas.openxmlformats.org/officeDocument/2006/relationships/hyperlink" Target="https://twitter.com/" TargetMode="External"/><Relationship Id="rId160" Type="http://schemas.openxmlformats.org/officeDocument/2006/relationships/hyperlink" Target="https://twitter.com/" TargetMode="External"/><Relationship Id="rId181" Type="http://schemas.openxmlformats.org/officeDocument/2006/relationships/hyperlink" Target="https://twitter.com/" TargetMode="External"/><Relationship Id="rId216" Type="http://schemas.openxmlformats.org/officeDocument/2006/relationships/hyperlink" Target="https://twitter.com/" TargetMode="External"/><Relationship Id="rId22" Type="http://schemas.openxmlformats.org/officeDocument/2006/relationships/hyperlink" Target="http://news.google.com/news/url?sa=t&amp;fd=R&amp;ct2=us&amp;usg=AFQjCNFy5QcKOjDdwAx-Bu3LpzaCOH_3Dw&amp;clid=c3a7d30bb8a4878e06b80cf16b898331&amp;cid=52779358474954&amp;ei=2VWHWLjJGcbchAGwwaeQCg&amp;url=http%3A%2F%2Fdfw.cbslocal.com%2F2017%2F01%2F24%2Fwoody-harrelson-jokes-about-new-star-wars-role%2F&amp;utm_source=dlvr.it&amp;utm_medium=twitter" TargetMode="External"/><Relationship Id="rId43" Type="http://schemas.openxmlformats.org/officeDocument/2006/relationships/hyperlink" Target="http://www.konbini.com/fr/entertainment-2/woody-harrelson-sera-mentor-de-han-solo-prochain-spin-off-star-wars/" TargetMode="External"/><Relationship Id="rId64" Type="http://schemas.openxmlformats.org/officeDocument/2006/relationships/hyperlink" Target="http://ovnr.dev-warrior.org/moviesworldnewz/?url=http://www.foxnews.com/entertainment/2017/01/24/woody-harrelson-recalls-being-robbed-at-gunpoint.html&amp;utm_source=twitter-tools&amp;utm_medium=MoviesWorldNewz&amp;utm_campaign=article" TargetMode="External"/><Relationship Id="rId118" Type="http://schemas.openxmlformats.org/officeDocument/2006/relationships/hyperlink" Target="https://twitter.com/" TargetMode="External"/><Relationship Id="rId139" Type="http://schemas.openxmlformats.org/officeDocument/2006/relationships/hyperlink" Target="https://twitter.com/" TargetMode="External"/><Relationship Id="rId85" Type="http://schemas.openxmlformats.org/officeDocument/2006/relationships/hyperlink" Target="http://pagesix.com/2017/01/24/woody-harrelson-recalls-being-robbed-at-gunpoint/?utm_source=dlvr.it&amp;utm_medium=twitter" TargetMode="External"/><Relationship Id="rId150" Type="http://schemas.openxmlformats.org/officeDocument/2006/relationships/hyperlink" Target="https://twitter.com/" TargetMode="External"/><Relationship Id="rId171" Type="http://schemas.openxmlformats.org/officeDocument/2006/relationships/hyperlink" Target="https://twitter.com/" TargetMode="External"/><Relationship Id="rId192" Type="http://schemas.openxmlformats.org/officeDocument/2006/relationships/hyperlink" Target="https://twitter.com/" TargetMode="External"/><Relationship Id="rId206" Type="http://schemas.openxmlformats.org/officeDocument/2006/relationships/hyperlink" Target="http://www.konbini.com/fr/entertainment-2/woody-harrelson-sera-mentor-de-han-solo-prochain-spin-off-star-wars/?utm_campaign=Echobox&amp;utm_medium=Social&amp;utm_source=Twitter" TargetMode="External"/><Relationship Id="rId12" Type="http://schemas.openxmlformats.org/officeDocument/2006/relationships/hyperlink" Target="http://www.foxnews.com/entertainment/2017/01/24/woody-harrelson-recalls-being-robbed-at-gunpoint.html?utm_source=dlvr.it&amp;utm_medium=twitter" TargetMode="External"/><Relationship Id="rId33" Type="http://schemas.openxmlformats.org/officeDocument/2006/relationships/hyperlink" Target="http://www.empireonline.com/movies/news/woody-harrelson-han-solo-star-wars/" TargetMode="External"/><Relationship Id="rId108" Type="http://schemas.openxmlformats.org/officeDocument/2006/relationships/hyperlink" Target="https://twitter.com/" TargetMode="External"/><Relationship Id="rId129" Type="http://schemas.openxmlformats.org/officeDocument/2006/relationships/hyperlink" Target="https://twitter.com/" TargetMode="External"/><Relationship Id="rId54" Type="http://schemas.openxmlformats.org/officeDocument/2006/relationships/hyperlink" Target="https://mopcast.podbean.com/e/the-weekly-mopcast-episode-061-woody-harrelson-star-wars-snow-day-horror/?token=a88f6c2c4ff8039aea16bc0a14fa363e" TargetMode="External"/><Relationship Id="rId75" Type="http://schemas.openxmlformats.org/officeDocument/2006/relationships/hyperlink" Target="http://www.konbini.com/fr/entertainment-2/woody-harrelson-sera-mentor-de-han-solo-prochain-spin-off-star-wars/?utm_campaign=Echobox&amp;utm_medium=Social&amp;utm_source=Twitter" TargetMode="External"/><Relationship Id="rId96" Type="http://schemas.openxmlformats.org/officeDocument/2006/relationships/hyperlink" Target="https://twitter.com/" TargetMode="External"/><Relationship Id="rId140" Type="http://schemas.openxmlformats.org/officeDocument/2006/relationships/hyperlink" Target="https://twitter.com/" TargetMode="External"/><Relationship Id="rId161" Type="http://schemas.openxmlformats.org/officeDocument/2006/relationships/hyperlink" Target="https://twitter.com/" TargetMode="External"/><Relationship Id="rId182" Type="http://schemas.openxmlformats.org/officeDocument/2006/relationships/hyperlink" Target="https://twitter.com/" TargetMode="External"/><Relationship Id="rId217" Type="http://schemas.openxmlformats.org/officeDocument/2006/relationships/hyperlink" Target="https://twitter.com/" TargetMode="External"/><Relationship Id="rId6" Type="http://schemas.openxmlformats.org/officeDocument/2006/relationships/hyperlink" Target="http://www.foxnews.com/entertainment/2017/01/24/woody-harrelson-recalls-being-robbed-at-gunpoint.html?utm_source=dlvr.it&amp;utm_medium=twitter" TargetMode="External"/><Relationship Id="rId23" Type="http://schemas.openxmlformats.org/officeDocument/2006/relationships/hyperlink" Target="http://www.news957.com/entertainment/2017/01/23/woody-harrelson-jokes-about-new-role-in-star-wars-spinoff/" TargetMode="External"/><Relationship Id="rId119" Type="http://schemas.openxmlformats.org/officeDocument/2006/relationships/hyperlink" Target="https://twitter.com/" TargetMode="External"/><Relationship Id="rId44" Type="http://schemas.openxmlformats.org/officeDocument/2006/relationships/hyperlink" Target="http://www.konbini.com/fr/entertainment-2/woody-harrelson-sera-mentor-de-han-solo-prochain-spin-off-star-wars/" TargetMode="External"/><Relationship Id="rId65" Type="http://schemas.openxmlformats.org/officeDocument/2006/relationships/hyperlink" Target="http://www.foxnews.com/entertainment/2017/01/24/woody-harrelson-recalls-being-robbed-at-gunpoint.html?utm_source=dlvr.it&amp;utm_medium=twitter" TargetMode="External"/><Relationship Id="rId86" Type="http://schemas.openxmlformats.org/officeDocument/2006/relationships/hyperlink" Target="http://www.konbini.com/fr/entertainment-2/woody-harrelson-sera-mentor-de-han-solo-prochain-spin-off-star-wars/?utm_campaign=Echobox&amp;utm_medium=Social&amp;utm_source=Twitter" TargetMode="External"/><Relationship Id="rId130" Type="http://schemas.openxmlformats.org/officeDocument/2006/relationships/hyperlink" Target="https://twitter.com/" TargetMode="External"/><Relationship Id="rId151" Type="http://schemas.openxmlformats.org/officeDocument/2006/relationships/hyperlink" Target="https://twitter.com/" TargetMode="External"/><Relationship Id="rId172" Type="http://schemas.openxmlformats.org/officeDocument/2006/relationships/hyperlink" Target="https://twitter.com/" TargetMode="External"/><Relationship Id="rId193" Type="http://schemas.openxmlformats.org/officeDocument/2006/relationships/hyperlink" Target="https://twitter.com/" TargetMode="External"/><Relationship Id="rId207" Type="http://schemas.openxmlformats.org/officeDocument/2006/relationships/hyperlink" Target="http://www.foxnews.com/entertainment/2017/01/24/woody-harrelson-recalls-being-robbed-at-gunpoint.html" TargetMode="External"/><Relationship Id="rId13" Type="http://schemas.openxmlformats.org/officeDocument/2006/relationships/hyperlink" Target="http://www.foxnews.com/entertainment/2017/01/24/woody-harrelson-recalls-being-robbed-at-gunpoint.html?utm_source=dlvr.it&amp;utm_medium=twitter" TargetMode="External"/><Relationship Id="rId109" Type="http://schemas.openxmlformats.org/officeDocument/2006/relationships/hyperlink" Target="https://twitter.com/" TargetMode="External"/><Relationship Id="rId34" Type="http://schemas.openxmlformats.org/officeDocument/2006/relationships/hyperlink" Target="http://www.shz.de/deutschland-welt/boulevard/woody-harrelson-spielt-in-neuem-star-wars-ableger-id15915251.html" TargetMode="External"/><Relationship Id="rId55" Type="http://schemas.openxmlformats.org/officeDocument/2006/relationships/hyperlink" Target="http://www.foxnews.com/entertainment/2017/01/24/woody-harrelson-recalls-being-robbed-at-gunpoint.html" TargetMode="External"/><Relationship Id="rId76" Type="http://schemas.openxmlformats.org/officeDocument/2006/relationships/hyperlink" Target="http://ovnr.dev-warrior.org/movieswrld/?url=http://www.foxnews.com/entertainment/2017/01/24/woody-harrelson-recalls-being-robbed-at-gunpoint.html&amp;utm_source=twitter-tools&amp;utm_medium=MoviesWrld&amp;utm_campaign=article" TargetMode="External"/><Relationship Id="rId97" Type="http://schemas.openxmlformats.org/officeDocument/2006/relationships/hyperlink" Target="https://twitter.com/" TargetMode="External"/><Relationship Id="rId120" Type="http://schemas.openxmlformats.org/officeDocument/2006/relationships/hyperlink" Target="https://twitter.com/" TargetMode="External"/><Relationship Id="rId141" Type="http://schemas.openxmlformats.org/officeDocument/2006/relationships/hyperlink" Target="https://twitter.com/" TargetMode="External"/><Relationship Id="rId7" Type="http://schemas.openxmlformats.org/officeDocument/2006/relationships/hyperlink" Target="http://www.foxnews.com/entertainment/2017/01/24/woody-harrelson-recalls-being-robbed-at-gunpoint.html?utm_source=dlvr.it&amp;utm_medium=twitter" TargetMode="External"/><Relationship Id="rId162" Type="http://schemas.openxmlformats.org/officeDocument/2006/relationships/hyperlink" Target="https://twitter.com/" TargetMode="External"/><Relationship Id="rId183" Type="http://schemas.openxmlformats.org/officeDocument/2006/relationships/hyperlink" Target="https://twitter.com/" TargetMode="External"/><Relationship Id="rId218" Type="http://schemas.openxmlformats.org/officeDocument/2006/relationships/hyperlink" Target="https://twitter.com/" TargetMode="External"/><Relationship Id="rId24" Type="http://schemas.openxmlformats.org/officeDocument/2006/relationships/hyperlink" Target="http://www.foxnews.com/entertainment/2017/01/24/woody-harrelson-recalls-being-robbed-at-gunpoint.html" TargetMode="External"/><Relationship Id="rId45" Type="http://schemas.openxmlformats.org/officeDocument/2006/relationships/hyperlink" Target="http://www.konbini.com/fr/entertainment-2/woody-harrelson-sera-mentor-de-han-solo-prochain-spin-off-star-wars/" TargetMode="External"/><Relationship Id="rId66" Type="http://schemas.openxmlformats.org/officeDocument/2006/relationships/hyperlink" Target="http://www.foxnews.com/entertainment/2017/01/24/woody-harrelson-recalls-being-robbed-at-gunpoint.html?utm_source=dlvr.it&amp;utm_medium=twitter" TargetMode="External"/><Relationship Id="rId87" Type="http://schemas.openxmlformats.org/officeDocument/2006/relationships/hyperlink" Target="http://pagesix.com/2017/01/24/woody-harrelson-recalls-being-robbed-at-gunpoint/" TargetMode="External"/><Relationship Id="rId110" Type="http://schemas.openxmlformats.org/officeDocument/2006/relationships/hyperlink" Target="https://twitter.com/" TargetMode="External"/><Relationship Id="rId131" Type="http://schemas.openxmlformats.org/officeDocument/2006/relationships/hyperlink" Target="https://twitter.com/" TargetMode="External"/><Relationship Id="rId152" Type="http://schemas.openxmlformats.org/officeDocument/2006/relationships/hyperlink" Target="https://twitter.com/" TargetMode="External"/><Relationship Id="rId173" Type="http://schemas.openxmlformats.org/officeDocument/2006/relationships/hyperlink" Target="https://twitter.com/" TargetMode="External"/><Relationship Id="rId194" Type="http://schemas.openxmlformats.org/officeDocument/2006/relationships/hyperlink" Target="https://twitter.com/" TargetMode="External"/><Relationship Id="rId208" Type="http://schemas.openxmlformats.org/officeDocument/2006/relationships/hyperlink" Target="http://theblu.ga/L3" TargetMode="External"/><Relationship Id="rId14" Type="http://schemas.openxmlformats.org/officeDocument/2006/relationships/hyperlink" Target="http://www.foxnews.com/entertainment/2017/01/24/woody-harrelson-recalls-being-robbed-at-gunpoint.html?utm_source=dlvr.it&amp;utm_medium=twitter" TargetMode="External"/><Relationship Id="rId35" Type="http://schemas.openxmlformats.org/officeDocument/2006/relationships/hyperlink" Target="http://www.foxnews.com/entertainment/2017/01/24/woody-harrelson-recalls-being-robbed-at-gunpoint.html?utm_source=dlvr.it&amp;utm_medium=twitter" TargetMode="External"/><Relationship Id="rId56" Type="http://schemas.openxmlformats.org/officeDocument/2006/relationships/hyperlink" Target="http://news.google.com/news/url?sa=t&amp;fd=R&amp;ct2=us&amp;usg=AFQjCNGlUJv8FoJC6EhcrxTrUy81vNU4sQ&amp;clid=c3a7d30bb8a4878e06b80cf16b898331&amp;cid=52779358474954&amp;ei=R16HWNmpLuOFzgLUyp3ABg&amp;url=http://www.foxnews.com/entertainment/2017/01/24/woody-harrelson-recalls-being-robbed-at-gunpoint.html" TargetMode="External"/><Relationship Id="rId77" Type="http://schemas.openxmlformats.org/officeDocument/2006/relationships/hyperlink" Target="http://www.konbini.com/fr/entertainment-2/woody-harrelson-sera-mentor-de-han-solo-prochain-spin-off-star-wars/?utm_campaign=Echobox&amp;utm_medium=Social&amp;utm_source=Twitter" TargetMode="External"/><Relationship Id="rId100" Type="http://schemas.openxmlformats.org/officeDocument/2006/relationships/hyperlink" Target="https://twitter.com/" TargetMode="External"/><Relationship Id="rId8" Type="http://schemas.openxmlformats.org/officeDocument/2006/relationships/hyperlink" Target="http://www.foxnews.com/entertainment/2017/01/24/woody-harrelson-recalls-being-robbed-at-gunpoint.html?utm_source=dlvr.it&amp;utm_medium=twitter" TargetMode="External"/><Relationship Id="rId51" Type="http://schemas.openxmlformats.org/officeDocument/2006/relationships/hyperlink" Target="http://www.empireonline.com/movies/news/woody-harrelson-han-solo-star-wars/" TargetMode="External"/><Relationship Id="rId72" Type="http://schemas.openxmlformats.org/officeDocument/2006/relationships/hyperlink" Target="http://www.konbini.com/fr/entertainment-2/woody-harrelson-sera-mentor-de-han-solo-prochain-spin-off-star-wars/?utm_campaign=Echobox&amp;utm_medium=Social&amp;utm_source=Twitter" TargetMode="External"/><Relationship Id="rId93" Type="http://schemas.openxmlformats.org/officeDocument/2006/relationships/hyperlink" Target="http://www.konbini.com/fr/entertainment-2/woody-harrelson-sera-mentor-de-han-solo-prochain-spin-off-star-wars/?utm_campaign=Echobox&amp;utm_medium=Social&amp;utm_source=Twitter" TargetMode="External"/><Relationship Id="rId98" Type="http://schemas.openxmlformats.org/officeDocument/2006/relationships/hyperlink" Target="https://twitter.com/" TargetMode="External"/><Relationship Id="rId121" Type="http://schemas.openxmlformats.org/officeDocument/2006/relationships/hyperlink" Target="https://twitter.com/" TargetMode="External"/><Relationship Id="rId142" Type="http://schemas.openxmlformats.org/officeDocument/2006/relationships/hyperlink" Target="https://twitter.com/" TargetMode="External"/><Relationship Id="rId163" Type="http://schemas.openxmlformats.org/officeDocument/2006/relationships/hyperlink" Target="https://twitter.com/" TargetMode="External"/><Relationship Id="rId184" Type="http://schemas.openxmlformats.org/officeDocument/2006/relationships/hyperlink" Target="https://twitter.com/" TargetMode="External"/><Relationship Id="rId189" Type="http://schemas.openxmlformats.org/officeDocument/2006/relationships/hyperlink" Target="https://twitter.com/" TargetMode="External"/><Relationship Id="rId219" Type="http://schemas.openxmlformats.org/officeDocument/2006/relationships/hyperlink" Target="https://twitter.com/" TargetMode="External"/><Relationship Id="rId3" Type="http://schemas.openxmlformats.org/officeDocument/2006/relationships/hyperlink" Target="http://www.foxnews.com/entertainment/2017/01/24/woody-harrelson-recalls-being-robbed-at-gunpoint.html?utm_source=dlvr.it&amp;utm_medium=twitter" TargetMode="External"/><Relationship Id="rId214" Type="http://schemas.openxmlformats.org/officeDocument/2006/relationships/hyperlink" Target="https://twitter.com/" TargetMode="External"/><Relationship Id="rId25" Type="http://schemas.openxmlformats.org/officeDocument/2006/relationships/hyperlink" Target="https://www.theguardian.com/film/2017/jan/20/lost-in-london-review-woody-harrelson-live-movie?CMP=share_btn_tw" TargetMode="External"/><Relationship Id="rId46" Type="http://schemas.openxmlformats.org/officeDocument/2006/relationships/hyperlink" Target="http://slate.trib.al/3jXovYv" TargetMode="External"/><Relationship Id="rId67" Type="http://schemas.openxmlformats.org/officeDocument/2006/relationships/hyperlink" Target="http://www.johnsonaliveinter.com/2017/01/woody-harrelson-was-robbed-at-gunpoint.html" TargetMode="External"/><Relationship Id="rId116" Type="http://schemas.openxmlformats.org/officeDocument/2006/relationships/hyperlink" Target="https://twitter.com/" TargetMode="External"/><Relationship Id="rId137" Type="http://schemas.openxmlformats.org/officeDocument/2006/relationships/hyperlink" Target="https://twitter.com/" TargetMode="External"/><Relationship Id="rId158" Type="http://schemas.openxmlformats.org/officeDocument/2006/relationships/hyperlink" Target="https://twitter.com/" TargetMode="External"/><Relationship Id="rId20" Type="http://schemas.openxmlformats.org/officeDocument/2006/relationships/hyperlink" Target="http://www.foxnews.com/entertainment/2017/01/24/woody-harrelson-recalls-being-robbed-at-gunpoint.html?utm_source=dlvr.it&amp;utm_medium=twitter" TargetMode="External"/><Relationship Id="rId41" Type="http://schemas.openxmlformats.org/officeDocument/2006/relationships/hyperlink" Target="http://www.empireonline.com/movies/news/woody-harrelson-han-solo-star-wars/" TargetMode="External"/><Relationship Id="rId62" Type="http://schemas.openxmlformats.org/officeDocument/2006/relationships/hyperlink" Target="http://feeds.feedburner.com/~r/foxnews/qYwS/~3/YZDv6YuOfpk/woody-harrelson-recalls-being-robbed-at-gunpoint.html?utm_source=feedburner&amp;utm_medium=twitter&amp;utm_campaign=oghyperight" TargetMode="External"/><Relationship Id="rId83" Type="http://schemas.openxmlformats.org/officeDocument/2006/relationships/hyperlink" Target="http://www.konbini.com/fr/entertainment-2/woody-harrelson-sera-mentor-de-han-solo-prochain-spin-off-star-wars/?utm_campaign=Echobox&amp;utm_medium=Social&amp;utm_source=Twitter" TargetMode="External"/><Relationship Id="rId88" Type="http://schemas.openxmlformats.org/officeDocument/2006/relationships/hyperlink" Target="http://www.starwars.com/news/woody-harrelson-signs-on-for-young-han-solo-film" TargetMode="External"/><Relationship Id="rId111" Type="http://schemas.openxmlformats.org/officeDocument/2006/relationships/hyperlink" Target="https://twitter.com/" TargetMode="External"/><Relationship Id="rId132" Type="http://schemas.openxmlformats.org/officeDocument/2006/relationships/hyperlink" Target="https://twitter.com/" TargetMode="External"/><Relationship Id="rId153" Type="http://schemas.openxmlformats.org/officeDocument/2006/relationships/hyperlink" Target="https://twitter.com/" TargetMode="External"/><Relationship Id="rId174" Type="http://schemas.openxmlformats.org/officeDocument/2006/relationships/hyperlink" Target="https://twitter.com/" TargetMode="External"/><Relationship Id="rId179" Type="http://schemas.openxmlformats.org/officeDocument/2006/relationships/hyperlink" Target="https://twitter.com/" TargetMode="External"/><Relationship Id="rId195" Type="http://schemas.openxmlformats.org/officeDocument/2006/relationships/hyperlink" Target="https://twitter.com/" TargetMode="External"/><Relationship Id="rId209" Type="http://schemas.openxmlformats.org/officeDocument/2006/relationships/hyperlink" Target="http://www.konbini.com/fr/entertainment-2/woody-harrelson-sera-mentor-de-han-solo-prochain-spin-off-star-wars/?utm_campaign=Echobox&amp;utm_medium=Social&amp;utm_source=Twitter" TargetMode="External"/><Relationship Id="rId190" Type="http://schemas.openxmlformats.org/officeDocument/2006/relationships/hyperlink" Target="https://twitter.com/" TargetMode="External"/><Relationship Id="rId204" Type="http://schemas.openxmlformats.org/officeDocument/2006/relationships/hyperlink" Target="https://twitter.com/" TargetMode="External"/><Relationship Id="rId220" Type="http://schemas.openxmlformats.org/officeDocument/2006/relationships/hyperlink" Target="https://twitter.com/" TargetMode="External"/><Relationship Id="rId15" Type="http://schemas.openxmlformats.org/officeDocument/2006/relationships/hyperlink" Target="http://www.foxnews.com/entertainment/2017/01/24/woody-harrelson-recalls-being-robbed-at-gunpoint.html?utm_source=dlvr.it&amp;utm_medium=twitter" TargetMode="External"/><Relationship Id="rId36" Type="http://schemas.openxmlformats.org/officeDocument/2006/relationships/hyperlink" Target="http://www.foxnews.com/entertainment/2017/01/24/woody-harrelson-recalls-being-robbed-at-gunpoint.html?utm_source=dlvr.it&amp;utm_medium=twitter" TargetMode="External"/><Relationship Id="rId57" Type="http://schemas.openxmlformats.org/officeDocument/2006/relationships/hyperlink" Target="http://www.empireonline.com/movies/news/woody-harrelson-han-solo-star-wars/" TargetMode="External"/><Relationship Id="rId106" Type="http://schemas.openxmlformats.org/officeDocument/2006/relationships/hyperlink" Target="https://twitter.com/" TargetMode="External"/><Relationship Id="rId127" Type="http://schemas.openxmlformats.org/officeDocument/2006/relationships/hyperlink" Target="https://twitter.com/" TargetMode="External"/><Relationship Id="rId10" Type="http://schemas.openxmlformats.org/officeDocument/2006/relationships/hyperlink" Target="http://www.foxnews.com/entertainment/2017/01/24/woody-harrelson-recalls-being-robbed-at-gunpoint.html?utm_source=dlvr.it&amp;utm_medium=twitter" TargetMode="External"/><Relationship Id="rId31" Type="http://schemas.openxmlformats.org/officeDocument/2006/relationships/hyperlink" Target="http://www.foxnews.com/entertainment/2017/01/24/woody-harrelson-recalls-being-robbed-at-gunpoint.html?utm_source=dlvr.it&amp;utm_medium=twitter" TargetMode="External"/><Relationship Id="rId52" Type="http://schemas.openxmlformats.org/officeDocument/2006/relationships/hyperlink" Target="http://www.empireonline.com/movies/news/woody-harrelson-han-solo-star-wars/" TargetMode="External"/><Relationship Id="rId73" Type="http://schemas.openxmlformats.org/officeDocument/2006/relationships/hyperlink" Target="http://www.konbini.com/fr/entertainment-2/woody-harrelson-sera-mentor-de-han-solo-prochain-spin-off-star-wars/?utm_campaign=Echobox&amp;utm_medium=Social&amp;utm_source=Twitter" TargetMode="External"/><Relationship Id="rId78" Type="http://schemas.openxmlformats.org/officeDocument/2006/relationships/hyperlink" Target="http://ovnr.dev-warrior.org/bestfweb/?url=http://www.konbini.com/fr/entertainment-2/woody-harrelson-sera-mentor-de-han-solo-prochain-spin-off-star-wars/&amp;utm_source=twitter-tools&amp;utm_medium=bestfweb&amp;utm_campaign=article" TargetMode="External"/><Relationship Id="rId94" Type="http://schemas.openxmlformats.org/officeDocument/2006/relationships/hyperlink" Target="http://www.konbini.com/fr/entertainment-2/woody-harrelson-sera-mentor-de-han-solo-prochain-spin-off-star-wars/?utm_campaign=Echobox&amp;utm_medium=Social&amp;utm_source=Twitter" TargetMode="External"/><Relationship Id="rId99" Type="http://schemas.openxmlformats.org/officeDocument/2006/relationships/hyperlink" Target="https://twitter.com/" TargetMode="External"/><Relationship Id="rId101" Type="http://schemas.openxmlformats.org/officeDocument/2006/relationships/hyperlink" Target="https://twitter.com/" TargetMode="External"/><Relationship Id="rId122" Type="http://schemas.openxmlformats.org/officeDocument/2006/relationships/hyperlink" Target="https://twitter.com/" TargetMode="External"/><Relationship Id="rId143" Type="http://schemas.openxmlformats.org/officeDocument/2006/relationships/hyperlink" Target="https://twitter.com/" TargetMode="External"/><Relationship Id="rId148" Type="http://schemas.openxmlformats.org/officeDocument/2006/relationships/hyperlink" Target="https://twitter.com/" TargetMode="External"/><Relationship Id="rId164" Type="http://schemas.openxmlformats.org/officeDocument/2006/relationships/hyperlink" Target="https://twitter.com/" TargetMode="External"/><Relationship Id="rId169" Type="http://schemas.openxmlformats.org/officeDocument/2006/relationships/hyperlink" Target="https://twitter.com/" TargetMode="External"/><Relationship Id="rId185" Type="http://schemas.openxmlformats.org/officeDocument/2006/relationships/hyperlink" Target="https://twitter.com/" TargetMode="External"/><Relationship Id="rId4" Type="http://schemas.openxmlformats.org/officeDocument/2006/relationships/hyperlink" Target="http://www.foxnews.com/entertainment/2017/01/24/woody-harrelson-recalls-being-robbed-at-gunpoint.html" TargetMode="External"/><Relationship Id="rId9" Type="http://schemas.openxmlformats.org/officeDocument/2006/relationships/hyperlink" Target="http://www.foxnews.com/entertainment/2017/01/24/woody-harrelson-recalls-being-robbed-at-gunpoint.html?utm_source=dlvr.it&amp;utm_medium=twitter" TargetMode="External"/><Relationship Id="rId180" Type="http://schemas.openxmlformats.org/officeDocument/2006/relationships/hyperlink" Target="https://twitter.com/" TargetMode="External"/><Relationship Id="rId210" Type="http://schemas.openxmlformats.org/officeDocument/2006/relationships/hyperlink" Target="http://www.empireonline.com/movies/news/woody-harrelson-han-solo-star-wars/" TargetMode="External"/><Relationship Id="rId215" Type="http://schemas.openxmlformats.org/officeDocument/2006/relationships/hyperlink" Target="https://twitter.com/" TargetMode="External"/><Relationship Id="rId26" Type="http://schemas.openxmlformats.org/officeDocument/2006/relationships/hyperlink" Target="http://feeds.foxnews.com/~r/foxnews/entertainment/~3/YZDv6YuOfpk/woody-harrelson-recalls-being-robbed-at-gunpoint.html" TargetMode="External"/><Relationship Id="rId47" Type="http://schemas.openxmlformats.org/officeDocument/2006/relationships/hyperlink" Target="http://www.hollywoodreporter.com/video/woody-harrelson-laura-dern-film-wilson-sundance-2017-967155" TargetMode="External"/><Relationship Id="rId68" Type="http://schemas.openxmlformats.org/officeDocument/2006/relationships/hyperlink" Target="http://ovnr.dev-warrior.org/buzz_monde/?url=http://www.konbini.com/fr/entertainment-2/woody-harrelson-sera-mentor-de-han-solo-prochain-spin-off-star-wars/&amp;utm_source=twitter-tools&amp;utm_medium=buzz_monde&amp;utm_campaign=article" TargetMode="External"/><Relationship Id="rId89" Type="http://schemas.openxmlformats.org/officeDocument/2006/relationships/hyperlink" Target="http://www.starwars.com/news/woody-harrelson-signs-on-for-young-han-solo-film" TargetMode="External"/><Relationship Id="rId112" Type="http://schemas.openxmlformats.org/officeDocument/2006/relationships/hyperlink" Target="https://twitter.com/" TargetMode="External"/><Relationship Id="rId133" Type="http://schemas.openxmlformats.org/officeDocument/2006/relationships/hyperlink" Target="https://twitter.com/" TargetMode="External"/><Relationship Id="rId154" Type="http://schemas.openxmlformats.org/officeDocument/2006/relationships/hyperlink" Target="https://twitter.com/" TargetMode="External"/><Relationship Id="rId175" Type="http://schemas.openxmlformats.org/officeDocument/2006/relationships/hyperlink" Target="https://twitter.com/" TargetMode="External"/><Relationship Id="rId196" Type="http://schemas.openxmlformats.org/officeDocument/2006/relationships/hyperlink" Target="https://twitter.com/" TargetMode="External"/><Relationship Id="rId200" Type="http://schemas.openxmlformats.org/officeDocument/2006/relationships/hyperlink" Target="http://www.radiotimes.com/news/2017-01-24/woody-harrelson-confirms-the-identity-of-his-star-wars-character" TargetMode="External"/><Relationship Id="rId16" Type="http://schemas.openxmlformats.org/officeDocument/2006/relationships/hyperlink" Target="http://www.foxnews.com/entertainment/2017/01/24/woody-harrelson-recalls-being-robbed-at-gunpoint.html?utm_source=dlvr.it&amp;utm_medium=twitter" TargetMode="External"/><Relationship Id="rId221" Type="http://schemas.openxmlformats.org/officeDocument/2006/relationships/printerSettings" Target="../printerSettings/printerSettings1.bin"/><Relationship Id="rId37" Type="http://schemas.openxmlformats.org/officeDocument/2006/relationships/hyperlink" Target="http://www.foxnews.com/entertainment/2017/01/24/woody-harrelson-recalls-being-robbed-at-gunpoint.html?utm_source=dlvr.it&amp;utm_medium=twitter" TargetMode="External"/><Relationship Id="rId58" Type="http://schemas.openxmlformats.org/officeDocument/2006/relationships/hyperlink" Target="http://www.konbini.com/fr/entertainment-2/woody-harrelson-sera-mentor-de-han-solo-prochain-spin-off-star-wars/" TargetMode="External"/><Relationship Id="rId79" Type="http://schemas.openxmlformats.org/officeDocument/2006/relationships/hyperlink" Target="http://ovnr.dev-warrior.org/bestfweb/?url=http://www.konbini.com/fr/entertainment-2/woody-harrelson-sera-mentor-de-han-solo-prochain-spin-off-star-wars/&amp;utm_source=twitter-tools&amp;utm_medium=bestfweb&amp;utm_campaign=article" TargetMode="External"/><Relationship Id="rId102" Type="http://schemas.openxmlformats.org/officeDocument/2006/relationships/hyperlink" Target="https://twitter.com/" TargetMode="External"/><Relationship Id="rId123" Type="http://schemas.openxmlformats.org/officeDocument/2006/relationships/hyperlink" Target="https://twitter.com/" TargetMode="External"/><Relationship Id="rId144" Type="http://schemas.openxmlformats.org/officeDocument/2006/relationships/hyperlink" Target="https://twitter.com/" TargetMode="External"/><Relationship Id="rId90" Type="http://schemas.openxmlformats.org/officeDocument/2006/relationships/hyperlink" Target="http://mashable.com/2017/01/11/woody-harrelson-han-solo-movie-star-wars/" TargetMode="External"/><Relationship Id="rId165" Type="http://schemas.openxmlformats.org/officeDocument/2006/relationships/hyperlink" Target="https://twitter.com/" TargetMode="External"/><Relationship Id="rId186" Type="http://schemas.openxmlformats.org/officeDocument/2006/relationships/hyperlink" Target="https://twitter.com/" TargetMode="External"/><Relationship Id="rId211" Type="http://schemas.openxmlformats.org/officeDocument/2006/relationships/hyperlink" Target="http://www.konbini.com/fr/entertainment-2/woody-harrelson-sera-mentor-de-han-solo-prochain-spin-off-star-wars/?utm_campaign=Echobox&amp;utm_medium=Social&amp;utm_source=Twitter" TargetMode="External"/><Relationship Id="rId27" Type="http://schemas.openxmlformats.org/officeDocument/2006/relationships/hyperlink" Target="http://www.empireonline.com/movies/news/woody-harrelson-han-solo-star-wars/" TargetMode="External"/><Relationship Id="rId48" Type="http://schemas.openxmlformats.org/officeDocument/2006/relationships/hyperlink" Target="http://www.hollywoodreporter.com/video/woody-harrelson-laura-dern-film-wilson-sundance-2017-967155" TargetMode="External"/><Relationship Id="rId69" Type="http://schemas.openxmlformats.org/officeDocument/2006/relationships/hyperlink" Target="http://www.konbini.com/fr/entertainment-2/woody-harrelson-sera-mentor-de-han-solo-prochain-spin-off-star-wars/?utm_campaign=Echobox&amp;utm_medium=Social&amp;utm_source=Twitter" TargetMode="External"/><Relationship Id="rId113" Type="http://schemas.openxmlformats.org/officeDocument/2006/relationships/hyperlink" Target="https://twitter.com/" TargetMode="External"/><Relationship Id="rId134" Type="http://schemas.openxmlformats.org/officeDocument/2006/relationships/hyperlink" Target="https://twitter.com/" TargetMode="External"/><Relationship Id="rId80" Type="http://schemas.openxmlformats.org/officeDocument/2006/relationships/hyperlink" Target="https://www.jambase.com/article/woody-harrelson-john-popper-perform-with-grateful-dead-members-at-sundance" TargetMode="External"/><Relationship Id="rId155" Type="http://schemas.openxmlformats.org/officeDocument/2006/relationships/hyperlink" Target="https://twitter.com/" TargetMode="External"/><Relationship Id="rId176" Type="http://schemas.openxmlformats.org/officeDocument/2006/relationships/hyperlink" Target="https://twitter.com/" TargetMode="External"/><Relationship Id="rId197" Type="http://schemas.openxmlformats.org/officeDocument/2006/relationships/hyperlink" Target="http://www.konbini.com/fr/entertainment-2/woody-harrelson-sera-mentor-de-han-solo-prochain-spin-off-star-wars/?utm_campaign=Echobox&amp;utm_medium=Social&amp;utm_source=Twitter" TargetMode="External"/><Relationship Id="rId201" Type="http://schemas.openxmlformats.org/officeDocument/2006/relationships/hyperlink" Target="https://twitter.com/" TargetMode="External"/><Relationship Id="rId222" Type="http://schemas.openxmlformats.org/officeDocument/2006/relationships/vmlDrawing" Target="../drawings/vmlDrawing1.vml"/><Relationship Id="rId17" Type="http://schemas.openxmlformats.org/officeDocument/2006/relationships/hyperlink" Target="http://www.foxnews.com/entertainment/2017/01/24/woody-harrelson-recalls-being-robbed-at-gunpoint.html?utm_source=dlvr.it&amp;utm_medium=twitter" TargetMode="External"/><Relationship Id="rId38" Type="http://schemas.openxmlformats.org/officeDocument/2006/relationships/hyperlink" Target="http://www.foxnews.com/entertainment/2017/01/24/woody-harrelson-recalls-being-robbed-at-gunpoint.html?utm_source=dlvr.it&amp;utm_medium=twitter" TargetMode="External"/><Relationship Id="rId59" Type="http://schemas.openxmlformats.org/officeDocument/2006/relationships/hyperlink" Target="http://saladadecinema.com.br/2017/01/23/woody-harrelson-confirma-seu-papel-em-filme-de-han-solo/" TargetMode="External"/><Relationship Id="rId103" Type="http://schemas.openxmlformats.org/officeDocument/2006/relationships/hyperlink" Target="https://twitter.com/" TargetMode="External"/><Relationship Id="rId124" Type="http://schemas.openxmlformats.org/officeDocument/2006/relationships/hyperlink" Target="https://twitter.com/" TargetMode="External"/><Relationship Id="rId70" Type="http://schemas.openxmlformats.org/officeDocument/2006/relationships/hyperlink" Target="http://www.konbini.com/fr/entertainment-2/woody-harrelson-sera-mentor-de-han-solo-prochain-spin-off-star-wars/?utm_campaign=Echobox&amp;utm_medium=Social&amp;utm_source=Twitter" TargetMode="External"/><Relationship Id="rId91" Type="http://schemas.openxmlformats.org/officeDocument/2006/relationships/hyperlink" Target="http://www.starwars.com/news/woody-harrelson-signs-on-for-young-han-solo-film" TargetMode="External"/><Relationship Id="rId145" Type="http://schemas.openxmlformats.org/officeDocument/2006/relationships/hyperlink" Target="https://twitter.com/" TargetMode="External"/><Relationship Id="rId166" Type="http://schemas.openxmlformats.org/officeDocument/2006/relationships/hyperlink" Target="https://twitter.com/" TargetMode="External"/><Relationship Id="rId187" Type="http://schemas.openxmlformats.org/officeDocument/2006/relationships/hyperlink" Target="https://twitter.com/" TargetMode="External"/><Relationship Id="rId1" Type="http://schemas.openxmlformats.org/officeDocument/2006/relationships/hyperlink" Target="http://www.foxnews.com/entertainment/2017/01/24/woody-harrelson-recalls-being-robbed-at-gunpoint.html?utm_source=dlvr.it&amp;utm_medium=twitter" TargetMode="External"/><Relationship Id="rId212" Type="http://schemas.openxmlformats.org/officeDocument/2006/relationships/hyperlink" Target="http://www.konbini.com/fr/entertainment-2/woody-harrelson-sera-mentor-de-han-solo-prochain-spin-off-star-wars/?utm_campaign=Echobox&amp;utm_medium=Social&amp;utm_source=Twitter" TargetMode="External"/><Relationship Id="rId28" Type="http://schemas.openxmlformats.org/officeDocument/2006/relationships/hyperlink" Target="http://io9.gizmodo.com/woody-harrelson-confirms-hes-playing-han-solos-mentor-i-1791492517" TargetMode="External"/><Relationship Id="rId49" Type="http://schemas.openxmlformats.org/officeDocument/2006/relationships/hyperlink" Target="http://www.hollywoodreporter.com/video/woody-harrelson-laura-dern-film-wilson-sundance-2017-967155" TargetMode="External"/><Relationship Id="rId114" Type="http://schemas.openxmlformats.org/officeDocument/2006/relationships/hyperlink" Target="https://twitter.com/" TargetMode="External"/><Relationship Id="rId60" Type="http://schemas.openxmlformats.org/officeDocument/2006/relationships/hyperlink" Target="http://saladadecinema.com.br/2017/01/23/woody-harrelson-confirma-seu-papel-em-filme-de-han-solo/" TargetMode="External"/><Relationship Id="rId81" Type="http://schemas.openxmlformats.org/officeDocument/2006/relationships/hyperlink" Target="https://www.jambase.com/article/woody-harrelson-john-popper-perform-with-grateful-dead-members-at-sundance" TargetMode="External"/><Relationship Id="rId135" Type="http://schemas.openxmlformats.org/officeDocument/2006/relationships/hyperlink" Target="https://twitter.com/" TargetMode="External"/><Relationship Id="rId156" Type="http://schemas.openxmlformats.org/officeDocument/2006/relationships/hyperlink" Target="https://twitter.com/" TargetMode="External"/><Relationship Id="rId177" Type="http://schemas.openxmlformats.org/officeDocument/2006/relationships/hyperlink" Target="https://twitter.com/" TargetMode="External"/><Relationship Id="rId198" Type="http://schemas.openxmlformats.org/officeDocument/2006/relationships/hyperlink" Target="http://feeds.feedburner.com/~r/feedburner/MFiX/~3/YZDv6YuOfpk/woody-harrelson-recalls-being-robbed-at-gunpoint.html?utm_source=feedburner&amp;utm_medium=twitter&amp;utm_campaign=3tking" TargetMode="External"/><Relationship Id="rId202" Type="http://schemas.openxmlformats.org/officeDocument/2006/relationships/hyperlink" Target="https://twitter.com/" TargetMode="External"/><Relationship Id="rId223" Type="http://schemas.openxmlformats.org/officeDocument/2006/relationships/table" Target="../tables/table1.xml"/><Relationship Id="rId18" Type="http://schemas.openxmlformats.org/officeDocument/2006/relationships/hyperlink" Target="http://www.foxnews.com/entertainment/2017/01/24/woody-harrelson-recalls-being-robbed-at-gunpoint.html?utm_source=dlvr.it&amp;utm_medium=twitter" TargetMode="External"/><Relationship Id="rId39" Type="http://schemas.openxmlformats.org/officeDocument/2006/relationships/hyperlink" Target="http://www.foxnews.com/entertainment/2017/01/24/woody-harrelson-recalls-being-robbed-at-gunpoint.html?utm_source=dlvr.it&amp;utm_medium=twitter" TargetMode="External"/><Relationship Id="rId50" Type="http://schemas.openxmlformats.org/officeDocument/2006/relationships/hyperlink" Target="http://www.hollywoodreporter.com/video/woody-harrelson-laura-dern-film-wilson-sundance-2017-967155" TargetMode="External"/><Relationship Id="rId104" Type="http://schemas.openxmlformats.org/officeDocument/2006/relationships/hyperlink" Target="https://twitter.com/" TargetMode="External"/><Relationship Id="rId125" Type="http://schemas.openxmlformats.org/officeDocument/2006/relationships/hyperlink" Target="https://twitter.com/" TargetMode="External"/><Relationship Id="rId146" Type="http://schemas.openxmlformats.org/officeDocument/2006/relationships/hyperlink" Target="https://twitter.com/" TargetMode="External"/><Relationship Id="rId167" Type="http://schemas.openxmlformats.org/officeDocument/2006/relationships/hyperlink" Target="https://twitter.com/" TargetMode="External"/><Relationship Id="rId188" Type="http://schemas.openxmlformats.org/officeDocument/2006/relationships/hyperlink" Target="https://twitter.com/" TargetMode="External"/><Relationship Id="rId71" Type="http://schemas.openxmlformats.org/officeDocument/2006/relationships/hyperlink" Target="http://www.konbini.com/fr/entertainment-2/woody-harrelson-sera-mentor-de-han-solo-prochain-spin-off-star-wars/?utm_campaign=Echobox&amp;utm_medium=Social&amp;utm_source=Twitter" TargetMode="External"/><Relationship Id="rId92" Type="http://schemas.openxmlformats.org/officeDocument/2006/relationships/hyperlink" Target="http://www.starwars.com/news/woody-harrelson-signs-on-for-young-han-solo-film" TargetMode="External"/><Relationship Id="rId213" Type="http://schemas.openxmlformats.org/officeDocument/2006/relationships/hyperlink" Target="https://twitter.com/" TargetMode="External"/><Relationship Id="rId2" Type="http://schemas.openxmlformats.org/officeDocument/2006/relationships/hyperlink" Target="http://www.foxnews.com/entertainment/2017/01/24/woody-harrelson-recalls-being-robbed-at-gunpoint.html?utm_source=dlvr.it&amp;utm_medium=twitter" TargetMode="External"/><Relationship Id="rId29" Type="http://schemas.openxmlformats.org/officeDocument/2006/relationships/hyperlink" Target="http://feeds.feedburner.com/~r/foxnews/hHVI/~3/zJPfYZotcaQ/woody-harrelson-recalls-being-robbed-at-gunpoint.html?utm_source=feedburner&amp;utm_medium=twitter&amp;utm_campaign=gormar5" TargetMode="External"/><Relationship Id="rId40" Type="http://schemas.openxmlformats.org/officeDocument/2006/relationships/hyperlink" Target="http://www.foxnews.com/entertainment/2017/01/24/woody-harrelson-recalls-being-robbed-at-gunpoint.html?utm_source=dlvr.it&amp;utm_medium=twitter" TargetMode="External"/><Relationship Id="rId115" Type="http://schemas.openxmlformats.org/officeDocument/2006/relationships/hyperlink" Target="https://twitter.com/" TargetMode="External"/><Relationship Id="rId136" Type="http://schemas.openxmlformats.org/officeDocument/2006/relationships/hyperlink" Target="https://twitter.com/" TargetMode="External"/><Relationship Id="rId157" Type="http://schemas.openxmlformats.org/officeDocument/2006/relationships/hyperlink" Target="https://twitter.com/" TargetMode="External"/><Relationship Id="rId178" Type="http://schemas.openxmlformats.org/officeDocument/2006/relationships/hyperlink" Target="https://twitter.com/" TargetMode="External"/><Relationship Id="rId61" Type="http://schemas.openxmlformats.org/officeDocument/2006/relationships/hyperlink" Target="http://www.polygon.com/2017/1/23/14360856/star-wars-han-solo-woody-harrelson?utm_campaign=polygon&amp;utm_content=chorus&amp;utm_medium=social&amp;utm_source=twitter" TargetMode="External"/><Relationship Id="rId82" Type="http://schemas.openxmlformats.org/officeDocument/2006/relationships/hyperlink" Target="http://www.konbini.com/fr/entertainment-2/woody-harrelson-sera-mentor-de-han-solo-prochain-spin-off-star-wars/?utm_campaign=Echobox&amp;utm_medium=Social&amp;utm_source=Twitter" TargetMode="External"/><Relationship Id="rId199" Type="http://schemas.openxmlformats.org/officeDocument/2006/relationships/hyperlink" Target="http://www.radiotimes.com/news/2017-01-24/woody-harrelson-confirms-the-identity-of-his-star-wars-character" TargetMode="External"/><Relationship Id="rId203" Type="http://schemas.openxmlformats.org/officeDocument/2006/relationships/hyperlink" Target="https://twitter.com/" TargetMode="External"/><Relationship Id="rId19" Type="http://schemas.openxmlformats.org/officeDocument/2006/relationships/hyperlink" Target="http://www.foxnews.com/entertainment/2017/01/24/woody-harrelson-recalls-being-robbed-at-gunpoint.html" TargetMode="External"/><Relationship Id="rId224" Type="http://schemas.openxmlformats.org/officeDocument/2006/relationships/comments" Target="../comments1.xml"/><Relationship Id="rId30" Type="http://schemas.openxmlformats.org/officeDocument/2006/relationships/hyperlink" Target="http://www.news957.com/entertainment/2017/01/23/woody-harrelson-jokes-about-new-role-in-star-wars-spinoff/" TargetMode="External"/><Relationship Id="rId105" Type="http://schemas.openxmlformats.org/officeDocument/2006/relationships/hyperlink" Target="https://twitter.com/" TargetMode="External"/><Relationship Id="rId126" Type="http://schemas.openxmlformats.org/officeDocument/2006/relationships/hyperlink" Target="https://twitter.com/" TargetMode="External"/><Relationship Id="rId147" Type="http://schemas.openxmlformats.org/officeDocument/2006/relationships/hyperlink" Target="https://twitter.com/" TargetMode="External"/><Relationship Id="rId168" Type="http://schemas.openxmlformats.org/officeDocument/2006/relationships/hyperlink" Target="https://twitter.com/" TargetMode="External"/></Relationships>
</file>

<file path=xl/worksheets/_rels/sheet2.xml.rels><?xml version="1.0" encoding="UTF-8" standalone="yes"?>
<Relationships xmlns="http://schemas.openxmlformats.org/package/2006/relationships"><Relationship Id="rId117" Type="http://schemas.openxmlformats.org/officeDocument/2006/relationships/hyperlink" Target="http://pbs.twimg.com/profile_images/568068313792512000/IFKrK6uG_normal.jpeg" TargetMode="External"/><Relationship Id="rId299" Type="http://schemas.openxmlformats.org/officeDocument/2006/relationships/hyperlink" Target="http://pbs.twimg.com/profile_images/818146857050378242/9xqNy3JH_normal.jpg" TargetMode="External"/><Relationship Id="rId21" Type="http://schemas.openxmlformats.org/officeDocument/2006/relationships/hyperlink" Target="https://t.co/7xUgce6c0g" TargetMode="External"/><Relationship Id="rId63" Type="http://schemas.openxmlformats.org/officeDocument/2006/relationships/hyperlink" Target="http://pbs.twimg.com/profile_images/582360251443195904/pfcQI5fv_normal.jpg" TargetMode="External"/><Relationship Id="rId159" Type="http://schemas.openxmlformats.org/officeDocument/2006/relationships/hyperlink" Target="http://pbs.twimg.com/profile_images/692441136472784896/KowiUPSf_normal.jpg" TargetMode="External"/><Relationship Id="rId170" Type="http://schemas.openxmlformats.org/officeDocument/2006/relationships/hyperlink" Target="http://pbs.twimg.com/profile_images/822455346740412417/7Q49Z7zj_normal.jpg" TargetMode="External"/><Relationship Id="rId226" Type="http://schemas.openxmlformats.org/officeDocument/2006/relationships/hyperlink" Target="https://twitter.com/robertmiles76" TargetMode="External"/><Relationship Id="rId268" Type="http://schemas.openxmlformats.org/officeDocument/2006/relationships/hyperlink" Target="https://twitter.com/bestfweb" TargetMode="External"/><Relationship Id="rId32" Type="http://schemas.openxmlformats.org/officeDocument/2006/relationships/hyperlink" Target="https://t.co/xJCESE857U" TargetMode="External"/><Relationship Id="rId74" Type="http://schemas.openxmlformats.org/officeDocument/2006/relationships/hyperlink" Target="http://pbs.twimg.com/profile_images/378800000781289807/311052414d6596a74b5664c3c0c75352_normal.jpeg" TargetMode="External"/><Relationship Id="rId128" Type="http://schemas.openxmlformats.org/officeDocument/2006/relationships/hyperlink" Target="http://pbs.twimg.com/profile_images/814947662818578432/ZRkEjham_normal.jpg" TargetMode="External"/><Relationship Id="rId5" Type="http://schemas.openxmlformats.org/officeDocument/2006/relationships/hyperlink" Target="https://t.co/w0lhWvFg1l" TargetMode="External"/><Relationship Id="rId181" Type="http://schemas.openxmlformats.org/officeDocument/2006/relationships/hyperlink" Target="https://twitter.com/afatrepublican" TargetMode="External"/><Relationship Id="rId237" Type="http://schemas.openxmlformats.org/officeDocument/2006/relationships/hyperlink" Target="https://twitter.com/kins_cuhmeal" TargetMode="External"/><Relationship Id="rId279" Type="http://schemas.openxmlformats.org/officeDocument/2006/relationships/hyperlink" Target="https://twitter.com/d_michael97" TargetMode="External"/><Relationship Id="rId43" Type="http://schemas.openxmlformats.org/officeDocument/2006/relationships/hyperlink" Target="https://t.co/EyNdAZENl3" TargetMode="External"/><Relationship Id="rId139" Type="http://schemas.openxmlformats.org/officeDocument/2006/relationships/hyperlink" Target="http://pbs.twimg.com/profile_images/2785670422/b0f08dd3b999bd0debb5352a058707aa_normal.png" TargetMode="External"/><Relationship Id="rId290" Type="http://schemas.openxmlformats.org/officeDocument/2006/relationships/hyperlink" Target="http://pbs.twimg.com/profile_images/817473109523570688/1P8398HK_normal.jpg" TargetMode="External"/><Relationship Id="rId304" Type="http://schemas.openxmlformats.org/officeDocument/2006/relationships/hyperlink" Target="http://pbs.twimg.com/profile_images/818388939488817152/92oQlrft_normal.jpg" TargetMode="External"/><Relationship Id="rId85" Type="http://schemas.openxmlformats.org/officeDocument/2006/relationships/hyperlink" Target="http://pbs.twimg.com/profile_images/666069713148059650/AZ-48Xd4_normal.jpg" TargetMode="External"/><Relationship Id="rId150" Type="http://schemas.openxmlformats.org/officeDocument/2006/relationships/hyperlink" Target="http://pbs.twimg.com/profile_images/821308531387363328/Pj01gOuH_normal.jpg" TargetMode="External"/><Relationship Id="rId192" Type="http://schemas.openxmlformats.org/officeDocument/2006/relationships/hyperlink" Target="https://twitter.com/lady_natash" TargetMode="External"/><Relationship Id="rId206" Type="http://schemas.openxmlformats.org/officeDocument/2006/relationships/hyperlink" Target="https://twitter.com/empiremagazine" TargetMode="External"/><Relationship Id="rId248" Type="http://schemas.openxmlformats.org/officeDocument/2006/relationships/hyperlink" Target="https://twitter.com/saladadecinema" TargetMode="External"/><Relationship Id="rId12" Type="http://schemas.openxmlformats.org/officeDocument/2006/relationships/hyperlink" Target="https://t.co/wV8ZrDIqCx" TargetMode="External"/><Relationship Id="rId108" Type="http://schemas.openxmlformats.org/officeDocument/2006/relationships/hyperlink" Target="http://pbs.twimg.com/profile_images/378800000818796780/bc4cbf7bf1ee09423e6d55a08d9cf1f4_normal.jpeg" TargetMode="External"/><Relationship Id="rId315" Type="http://schemas.openxmlformats.org/officeDocument/2006/relationships/vmlDrawing" Target="../drawings/vmlDrawing2.vml"/><Relationship Id="rId54" Type="http://schemas.openxmlformats.org/officeDocument/2006/relationships/hyperlink" Target="https://t.co/R9AOD6yAlr" TargetMode="External"/><Relationship Id="rId96" Type="http://schemas.openxmlformats.org/officeDocument/2006/relationships/hyperlink" Target="http://pbs.twimg.com/profile_images/378800000087279380/25dcf913a37ccab6c29b9300ed8a1971_normal.jpeg" TargetMode="External"/><Relationship Id="rId161" Type="http://schemas.openxmlformats.org/officeDocument/2006/relationships/hyperlink" Target="http://pbs.twimg.com/profile_images/788057671937232897/zpzPuwFM_normal.jpg" TargetMode="External"/><Relationship Id="rId217" Type="http://schemas.openxmlformats.org/officeDocument/2006/relationships/hyperlink" Target="https://twitter.com/starcadet67" TargetMode="External"/><Relationship Id="rId259" Type="http://schemas.openxmlformats.org/officeDocument/2006/relationships/hyperlink" Target="https://twitter.com/hello_wize" TargetMode="External"/><Relationship Id="rId23" Type="http://schemas.openxmlformats.org/officeDocument/2006/relationships/hyperlink" Target="http://t.co/O18uQY3Miv" TargetMode="External"/><Relationship Id="rId119" Type="http://schemas.openxmlformats.org/officeDocument/2006/relationships/hyperlink" Target="http://pbs.twimg.com/profile_images/378800000170837520/93dbce80863cc8a7400f04f533b87cef_normal.jpeg" TargetMode="External"/><Relationship Id="rId270" Type="http://schemas.openxmlformats.org/officeDocument/2006/relationships/hyperlink" Target="https://twitter.com/gratefulsfgiant" TargetMode="External"/><Relationship Id="rId65" Type="http://schemas.openxmlformats.org/officeDocument/2006/relationships/hyperlink" Target="http://pbs.twimg.com/profile_images/1790131804/silberspy-in-hand_normal.jpg" TargetMode="External"/><Relationship Id="rId130" Type="http://schemas.openxmlformats.org/officeDocument/2006/relationships/hyperlink" Target="http://pbs.twimg.com/profile_images/715937132041412609/beX2-2xQ_normal.jpg" TargetMode="External"/><Relationship Id="rId172" Type="http://schemas.openxmlformats.org/officeDocument/2006/relationships/hyperlink" Target="http://pbs.twimg.com/profile_images/792454949745680384/TIXunkBo_normal.jpg" TargetMode="External"/><Relationship Id="rId228" Type="http://schemas.openxmlformats.org/officeDocument/2006/relationships/hyperlink" Target="https://twitter.com/konbinifr" TargetMode="External"/><Relationship Id="rId13" Type="http://schemas.openxmlformats.org/officeDocument/2006/relationships/hyperlink" Target="https://t.co/Vyv524sYo6" TargetMode="External"/><Relationship Id="rId109" Type="http://schemas.openxmlformats.org/officeDocument/2006/relationships/hyperlink" Target="http://pbs.twimg.com/profile_images/719507334364598272/YIugWo5i_normal.jpg" TargetMode="External"/><Relationship Id="rId260" Type="http://schemas.openxmlformats.org/officeDocument/2006/relationships/hyperlink" Target="https://twitter.com/leahaulnaay" TargetMode="External"/><Relationship Id="rId281" Type="http://schemas.openxmlformats.org/officeDocument/2006/relationships/hyperlink" Target="https://twitter.com/starwars" TargetMode="External"/><Relationship Id="rId316" Type="http://schemas.openxmlformats.org/officeDocument/2006/relationships/table" Target="../tables/table2.xml"/><Relationship Id="rId34" Type="http://schemas.openxmlformats.org/officeDocument/2006/relationships/hyperlink" Target="https://t.co/vNenQVEY" TargetMode="External"/><Relationship Id="rId55" Type="http://schemas.openxmlformats.org/officeDocument/2006/relationships/hyperlink" Target="https://t.co/w1A8NPaiCV" TargetMode="External"/><Relationship Id="rId76" Type="http://schemas.openxmlformats.org/officeDocument/2006/relationships/hyperlink" Target="http://pbs.twimg.com/profile_images/803015315030478848/9YWzyMvc_normal.jpg" TargetMode="External"/><Relationship Id="rId97" Type="http://schemas.openxmlformats.org/officeDocument/2006/relationships/hyperlink" Target="http://pbs.twimg.com/profile_images/684101263529783296/TL9PXNNm_normal.png" TargetMode="External"/><Relationship Id="rId120" Type="http://schemas.openxmlformats.org/officeDocument/2006/relationships/hyperlink" Target="http://pbs.twimg.com/profile_images/794671787816599552/bxVz_lwh_normal.jpg" TargetMode="External"/><Relationship Id="rId141" Type="http://schemas.openxmlformats.org/officeDocument/2006/relationships/hyperlink" Target="http://pbs.twimg.com/profile_images/687359195767783426/z_A84fKx_normal.png" TargetMode="External"/><Relationship Id="rId7" Type="http://schemas.openxmlformats.org/officeDocument/2006/relationships/hyperlink" Target="https://t.co/jhQhByI7Dt" TargetMode="External"/><Relationship Id="rId162" Type="http://schemas.openxmlformats.org/officeDocument/2006/relationships/hyperlink" Target="http://pbs.twimg.com/profile_images/731528745585115137/louDD49r_normal.jpg" TargetMode="External"/><Relationship Id="rId183" Type="http://schemas.openxmlformats.org/officeDocument/2006/relationships/hyperlink" Target="https://twitter.com/tmtechnologynew" TargetMode="External"/><Relationship Id="rId218" Type="http://schemas.openxmlformats.org/officeDocument/2006/relationships/hyperlink" Target="https://twitter.com/berkleybearnews" TargetMode="External"/><Relationship Id="rId239" Type="http://schemas.openxmlformats.org/officeDocument/2006/relationships/hyperlink" Target="https://twitter.com/mopcastnetwork" TargetMode="External"/><Relationship Id="rId250" Type="http://schemas.openxmlformats.org/officeDocument/2006/relationships/hyperlink" Target="https://twitter.com/theaksport23" TargetMode="External"/><Relationship Id="rId271" Type="http://schemas.openxmlformats.org/officeDocument/2006/relationships/hyperlink" Target="https://twitter.com/gratefuldead" TargetMode="External"/><Relationship Id="rId292" Type="http://schemas.openxmlformats.org/officeDocument/2006/relationships/hyperlink" Target="https://twitter.com/3tking" TargetMode="External"/><Relationship Id="rId306" Type="http://schemas.openxmlformats.org/officeDocument/2006/relationships/hyperlink" Target="https://twitter.com/ktinoj" TargetMode="External"/><Relationship Id="rId24" Type="http://schemas.openxmlformats.org/officeDocument/2006/relationships/hyperlink" Target="https://t.co/t7zArCcral" TargetMode="External"/><Relationship Id="rId45" Type="http://schemas.openxmlformats.org/officeDocument/2006/relationships/hyperlink" Target="http://t.co/spnJZ1sf2z" TargetMode="External"/><Relationship Id="rId66" Type="http://schemas.openxmlformats.org/officeDocument/2006/relationships/hyperlink" Target="http://pbs.twimg.com/profile_images/699700053708038144/hZGb_Iqh_normal.png" TargetMode="External"/><Relationship Id="rId87" Type="http://schemas.openxmlformats.org/officeDocument/2006/relationships/hyperlink" Target="http://pbs.twimg.com/profile_images/805682723385810944/Xy-TEN7R_normal.jpg" TargetMode="External"/><Relationship Id="rId110" Type="http://schemas.openxmlformats.org/officeDocument/2006/relationships/hyperlink" Target="http://abs.twimg.com/sticky/default_profile_images/default_profile_3_normal.png" TargetMode="External"/><Relationship Id="rId131" Type="http://schemas.openxmlformats.org/officeDocument/2006/relationships/hyperlink" Target="http://pbs.twimg.com/profile_images/804752810747293696/NqCWWNgx_normal.jpg" TargetMode="External"/><Relationship Id="rId152" Type="http://schemas.openxmlformats.org/officeDocument/2006/relationships/hyperlink" Target="http://pbs.twimg.com/profile_images/820733511493632001/W0wZ-IqM_normal.jpg" TargetMode="External"/><Relationship Id="rId173" Type="http://schemas.openxmlformats.org/officeDocument/2006/relationships/hyperlink" Target="https://twitter.com/allthebestnews" TargetMode="External"/><Relationship Id="rId194" Type="http://schemas.openxmlformats.org/officeDocument/2006/relationships/hyperlink" Target="https://twitter.com/dakotann02" TargetMode="External"/><Relationship Id="rId208" Type="http://schemas.openxmlformats.org/officeDocument/2006/relationships/hyperlink" Target="https://twitter.com/gormar5" TargetMode="External"/><Relationship Id="rId229" Type="http://schemas.openxmlformats.org/officeDocument/2006/relationships/hyperlink" Target="https://twitter.com/billieo2" TargetMode="External"/><Relationship Id="rId240" Type="http://schemas.openxmlformats.org/officeDocument/2006/relationships/hyperlink" Target="https://twitter.com/stephaniesward1" TargetMode="External"/><Relationship Id="rId261" Type="http://schemas.openxmlformats.org/officeDocument/2006/relationships/hyperlink" Target="https://twitter.com/rahagyass" TargetMode="External"/><Relationship Id="rId14" Type="http://schemas.openxmlformats.org/officeDocument/2006/relationships/hyperlink" Target="https://t.co/t3kwwkBsTZ" TargetMode="External"/><Relationship Id="rId35" Type="http://schemas.openxmlformats.org/officeDocument/2006/relationships/hyperlink" Target="http://t.co/qIDOdkovVo" TargetMode="External"/><Relationship Id="rId56" Type="http://schemas.openxmlformats.org/officeDocument/2006/relationships/hyperlink" Target="http://t.co/kZvv3MoP3p" TargetMode="External"/><Relationship Id="rId77" Type="http://schemas.openxmlformats.org/officeDocument/2006/relationships/hyperlink" Target="http://pbs.twimg.com/profile_images/769184844781752320/wGa4Q0r4_normal.jpg" TargetMode="External"/><Relationship Id="rId100" Type="http://schemas.openxmlformats.org/officeDocument/2006/relationships/hyperlink" Target="http://pbs.twimg.com/profile_images/770165079455113217/NNBxKMV6_normal.jpg" TargetMode="External"/><Relationship Id="rId282" Type="http://schemas.openxmlformats.org/officeDocument/2006/relationships/hyperlink" Target="https://twitter.com/prosnationorg" TargetMode="External"/><Relationship Id="rId317" Type="http://schemas.openxmlformats.org/officeDocument/2006/relationships/comments" Target="../comments2.xml"/><Relationship Id="rId8" Type="http://schemas.openxmlformats.org/officeDocument/2006/relationships/hyperlink" Target="https://t.co/BbzASAxKpT" TargetMode="External"/><Relationship Id="rId98" Type="http://schemas.openxmlformats.org/officeDocument/2006/relationships/hyperlink" Target="http://pbs.twimg.com/profile_images/3531896686/8b0cf3ac2c43e4f5092bc9c93a29c361_normal.jpeg" TargetMode="External"/><Relationship Id="rId121" Type="http://schemas.openxmlformats.org/officeDocument/2006/relationships/hyperlink" Target="http://pbs.twimg.com/profile_images/528317230367268865/Po8lHinI_normal.jpeg" TargetMode="External"/><Relationship Id="rId142" Type="http://schemas.openxmlformats.org/officeDocument/2006/relationships/hyperlink" Target="http://pbs.twimg.com/profile_images/822408957364944896/SczyL4t__normal.jpg" TargetMode="External"/><Relationship Id="rId163" Type="http://schemas.openxmlformats.org/officeDocument/2006/relationships/hyperlink" Target="http://pbs.twimg.com/profile_images/822848029162110976/Cv5R3AGf_normal.jpg" TargetMode="External"/><Relationship Id="rId184" Type="http://schemas.openxmlformats.org/officeDocument/2006/relationships/hyperlink" Target="https://twitter.com/tukang_update" TargetMode="External"/><Relationship Id="rId219" Type="http://schemas.openxmlformats.org/officeDocument/2006/relationships/hyperlink" Target="https://twitter.com/exposethegoods" TargetMode="External"/><Relationship Id="rId230" Type="http://schemas.openxmlformats.org/officeDocument/2006/relationships/hyperlink" Target="https://twitter.com/slate" TargetMode="External"/><Relationship Id="rId251" Type="http://schemas.openxmlformats.org/officeDocument/2006/relationships/hyperlink" Target="https://twitter.com/polygon" TargetMode="External"/><Relationship Id="rId25" Type="http://schemas.openxmlformats.org/officeDocument/2006/relationships/hyperlink" Target="https://t.co/zBegMs9FIE" TargetMode="External"/><Relationship Id="rId46" Type="http://schemas.openxmlformats.org/officeDocument/2006/relationships/hyperlink" Target="https://t.co/QuRwej9LUP" TargetMode="External"/><Relationship Id="rId67" Type="http://schemas.openxmlformats.org/officeDocument/2006/relationships/hyperlink" Target="http://pbs.twimg.com/profile_images/750322513343811585/71I5mVEQ_normal.jpg" TargetMode="External"/><Relationship Id="rId272" Type="http://schemas.openxmlformats.org/officeDocument/2006/relationships/hyperlink" Target="https://twitter.com/jambase" TargetMode="External"/><Relationship Id="rId293" Type="http://schemas.openxmlformats.org/officeDocument/2006/relationships/hyperlink" Target="https://twitter.com/radiotimes" TargetMode="External"/><Relationship Id="rId307" Type="http://schemas.openxmlformats.org/officeDocument/2006/relationships/hyperlink" Target="https://twitter.com/whitespri" TargetMode="External"/><Relationship Id="rId88" Type="http://schemas.openxmlformats.org/officeDocument/2006/relationships/hyperlink" Target="http://pbs.twimg.com/profile_images/681137858137198593/U2JaNP2R_normal.jpg" TargetMode="External"/><Relationship Id="rId111" Type="http://schemas.openxmlformats.org/officeDocument/2006/relationships/hyperlink" Target="http://pbs.twimg.com/profile_images/508170711517511680/3w_3tlmr_normal.jpeg" TargetMode="External"/><Relationship Id="rId132" Type="http://schemas.openxmlformats.org/officeDocument/2006/relationships/hyperlink" Target="http://pbs.twimg.com/profile_images/658064538647023617/7V5kXVtA_normal.jpg" TargetMode="External"/><Relationship Id="rId153" Type="http://schemas.openxmlformats.org/officeDocument/2006/relationships/hyperlink" Target="http://pbs.twimg.com/profile_images/821299757654114305/Xffc3Bhr_normal.jpg" TargetMode="External"/><Relationship Id="rId174" Type="http://schemas.openxmlformats.org/officeDocument/2006/relationships/hyperlink" Target="https://twitter.com/realnews_world" TargetMode="External"/><Relationship Id="rId195" Type="http://schemas.openxmlformats.org/officeDocument/2006/relationships/hyperlink" Target="https://twitter.com/starwarsworld12" TargetMode="External"/><Relationship Id="rId209" Type="http://schemas.openxmlformats.org/officeDocument/2006/relationships/hyperlink" Target="https://twitter.com/tophalifaxnow" TargetMode="External"/><Relationship Id="rId220" Type="http://schemas.openxmlformats.org/officeDocument/2006/relationships/hyperlink" Target="https://twitter.com/0fficialcr7" TargetMode="External"/><Relationship Id="rId241" Type="http://schemas.openxmlformats.org/officeDocument/2006/relationships/hyperlink" Target="https://twitter.com/beefman46" TargetMode="External"/><Relationship Id="rId15" Type="http://schemas.openxmlformats.org/officeDocument/2006/relationships/hyperlink" Target="http://t.co/njbhUUM2QF" TargetMode="External"/><Relationship Id="rId36" Type="http://schemas.openxmlformats.org/officeDocument/2006/relationships/hyperlink" Target="https://t.co/5KKQht4Nd1" TargetMode="External"/><Relationship Id="rId57" Type="http://schemas.openxmlformats.org/officeDocument/2006/relationships/hyperlink" Target="https://t.co/i3fUlXczPu" TargetMode="External"/><Relationship Id="rId262" Type="http://schemas.openxmlformats.org/officeDocument/2006/relationships/hyperlink" Target="https://twitter.com/lclrgsl" TargetMode="External"/><Relationship Id="rId283" Type="http://schemas.openxmlformats.org/officeDocument/2006/relationships/hyperlink" Target="https://twitter.com/imax" TargetMode="External"/><Relationship Id="rId78" Type="http://schemas.openxmlformats.org/officeDocument/2006/relationships/hyperlink" Target="http://pbs.twimg.com/profile_images/812343250526703617/3h3dTxd5_normal.jpg" TargetMode="External"/><Relationship Id="rId99" Type="http://schemas.openxmlformats.org/officeDocument/2006/relationships/hyperlink" Target="http://pbs.twimg.com/profile_images/794654746342662144/hHnFe4Sx_normal.jpg" TargetMode="External"/><Relationship Id="rId101" Type="http://schemas.openxmlformats.org/officeDocument/2006/relationships/hyperlink" Target="http://pbs.twimg.com/profile_images/378800000432289248/00618b3e341b7da97cdd46210cf85c13_normal.jpeg" TargetMode="External"/><Relationship Id="rId122" Type="http://schemas.openxmlformats.org/officeDocument/2006/relationships/hyperlink" Target="http://pbs.twimg.com/profile_images/793888987467292672/A_ayoimP_normal.jpg" TargetMode="External"/><Relationship Id="rId143" Type="http://schemas.openxmlformats.org/officeDocument/2006/relationships/hyperlink" Target="http://pbs.twimg.com/profile_images/800461140379762689/0S2CZHFp_normal.jpg" TargetMode="External"/><Relationship Id="rId164" Type="http://schemas.openxmlformats.org/officeDocument/2006/relationships/hyperlink" Target="http://pbs.twimg.com/profile_images/671092672103366656/AYM8xrwy_normal.jpg" TargetMode="External"/><Relationship Id="rId185" Type="http://schemas.openxmlformats.org/officeDocument/2006/relationships/hyperlink" Target="https://twitter.com/skrthakur" TargetMode="External"/><Relationship Id="rId9" Type="http://schemas.openxmlformats.org/officeDocument/2006/relationships/hyperlink" Target="https://t.co/11t1iUZJFi" TargetMode="External"/><Relationship Id="rId210" Type="http://schemas.openxmlformats.org/officeDocument/2006/relationships/hyperlink" Target="https://twitter.com/newspalmique" TargetMode="External"/><Relationship Id="rId26" Type="http://schemas.openxmlformats.org/officeDocument/2006/relationships/hyperlink" Target="https://t.co/lYcwvXc0Ik" TargetMode="External"/><Relationship Id="rId231" Type="http://schemas.openxmlformats.org/officeDocument/2006/relationships/hyperlink" Target="https://twitter.com/reproduktcomics" TargetMode="External"/><Relationship Id="rId252" Type="http://schemas.openxmlformats.org/officeDocument/2006/relationships/hyperlink" Target="https://twitter.com/oghyperight" TargetMode="External"/><Relationship Id="rId273" Type="http://schemas.openxmlformats.org/officeDocument/2006/relationships/hyperlink" Target="https://twitter.com/6monts_" TargetMode="External"/><Relationship Id="rId294" Type="http://schemas.openxmlformats.org/officeDocument/2006/relationships/hyperlink" Target="https://twitter.com/pussinpjs1" TargetMode="External"/><Relationship Id="rId308" Type="http://schemas.openxmlformats.org/officeDocument/2006/relationships/hyperlink" Target="https://twitter.com/trumpy17" TargetMode="External"/><Relationship Id="rId47" Type="http://schemas.openxmlformats.org/officeDocument/2006/relationships/hyperlink" Target="https://t.co/JGw46npfzx" TargetMode="External"/><Relationship Id="rId68" Type="http://schemas.openxmlformats.org/officeDocument/2006/relationships/hyperlink" Target="http://pbs.twimg.com/profile_images/1328056909/juan_normal.jpg" TargetMode="External"/><Relationship Id="rId89" Type="http://schemas.openxmlformats.org/officeDocument/2006/relationships/hyperlink" Target="http://pbs.twimg.com/profile_images/423097214873776130/TBQY5oSi_normal.png" TargetMode="External"/><Relationship Id="rId112" Type="http://schemas.openxmlformats.org/officeDocument/2006/relationships/hyperlink" Target="http://pbs.twimg.com/profile_images/634740172861497344/nhF-oiPF_normal.jpg" TargetMode="External"/><Relationship Id="rId133" Type="http://schemas.openxmlformats.org/officeDocument/2006/relationships/hyperlink" Target="http://pbs.twimg.com/profile_images/57060586/63731_normal.jpg" TargetMode="External"/><Relationship Id="rId154" Type="http://schemas.openxmlformats.org/officeDocument/2006/relationships/hyperlink" Target="http://pbs.twimg.com/profile_images/693768872441311232/N02M0Y7Q_normal.png" TargetMode="External"/><Relationship Id="rId175" Type="http://schemas.openxmlformats.org/officeDocument/2006/relationships/hyperlink" Target="https://twitter.com/indonesiainf" TargetMode="External"/><Relationship Id="rId196" Type="http://schemas.openxmlformats.org/officeDocument/2006/relationships/hyperlink" Target="https://twitter.com/news957" TargetMode="External"/><Relationship Id="rId200" Type="http://schemas.openxmlformats.org/officeDocument/2006/relationships/hyperlink" Target="https://twitter.com/curljam" TargetMode="External"/><Relationship Id="rId16" Type="http://schemas.openxmlformats.org/officeDocument/2006/relationships/hyperlink" Target="http://t.co/mkbaAKXXLW" TargetMode="External"/><Relationship Id="rId221" Type="http://schemas.openxmlformats.org/officeDocument/2006/relationships/hyperlink" Target="https://twitter.com/olowoyeyeolait4" TargetMode="External"/><Relationship Id="rId242" Type="http://schemas.openxmlformats.org/officeDocument/2006/relationships/hyperlink" Target="https://twitter.com/w4djt" TargetMode="External"/><Relationship Id="rId263" Type="http://schemas.openxmlformats.org/officeDocument/2006/relationships/hyperlink" Target="https://twitter.com/gyox_" TargetMode="External"/><Relationship Id="rId284" Type="http://schemas.openxmlformats.org/officeDocument/2006/relationships/hyperlink" Target="https://twitter.com/mxpannier76" TargetMode="External"/><Relationship Id="rId37" Type="http://schemas.openxmlformats.org/officeDocument/2006/relationships/hyperlink" Target="https://t.co/GerZmUJu2v" TargetMode="External"/><Relationship Id="rId58" Type="http://schemas.openxmlformats.org/officeDocument/2006/relationships/hyperlink" Target="http://t.co/3KL39LBSgY" TargetMode="External"/><Relationship Id="rId79" Type="http://schemas.openxmlformats.org/officeDocument/2006/relationships/hyperlink" Target="http://pbs.twimg.com/profile_images/411979890712264704/XANoaCTg_normal.jpeg" TargetMode="External"/><Relationship Id="rId102" Type="http://schemas.openxmlformats.org/officeDocument/2006/relationships/hyperlink" Target="http://pbs.twimg.com/profile_images/378800000303550027/be5f59ddbf6cf036863b4a6ef836b0ac_normal.jpeg" TargetMode="External"/><Relationship Id="rId123" Type="http://schemas.openxmlformats.org/officeDocument/2006/relationships/hyperlink" Target="http://pbs.twimg.com/profile_images/710906983965044736/HHf7kjtc_normal.jpg" TargetMode="External"/><Relationship Id="rId144" Type="http://schemas.openxmlformats.org/officeDocument/2006/relationships/hyperlink" Target="http://pbs.twimg.com/profile_images/596548067186188288/nf-4miXa_normal.jpg" TargetMode="External"/><Relationship Id="rId90" Type="http://schemas.openxmlformats.org/officeDocument/2006/relationships/hyperlink" Target="http://pbs.twimg.com/profile_images/816093398297776128/5LSvzBlJ_normal.jpg" TargetMode="External"/><Relationship Id="rId165" Type="http://schemas.openxmlformats.org/officeDocument/2006/relationships/hyperlink" Target="http://pbs.twimg.com/profile_images/816083191601790976/BDnPDGQB_normal.jpg" TargetMode="External"/><Relationship Id="rId186" Type="http://schemas.openxmlformats.org/officeDocument/2006/relationships/hyperlink" Target="https://twitter.com/twitreporting" TargetMode="External"/><Relationship Id="rId211" Type="http://schemas.openxmlformats.org/officeDocument/2006/relationships/hyperlink" Target="https://twitter.com/foxnews" TargetMode="External"/><Relationship Id="rId232" Type="http://schemas.openxmlformats.org/officeDocument/2006/relationships/hyperlink" Target="https://twitter.com/sundancefest" TargetMode="External"/><Relationship Id="rId253" Type="http://schemas.openxmlformats.org/officeDocument/2006/relationships/hyperlink" Target="https://twitter.com/moviesworldnewz" TargetMode="External"/><Relationship Id="rId274" Type="http://schemas.openxmlformats.org/officeDocument/2006/relationships/hyperlink" Target="https://twitter.com/laura_pezou" TargetMode="External"/><Relationship Id="rId295" Type="http://schemas.openxmlformats.org/officeDocument/2006/relationships/hyperlink" Target="http://t.co/Qru1ILyGRM" TargetMode="External"/><Relationship Id="rId309" Type="http://schemas.openxmlformats.org/officeDocument/2006/relationships/hyperlink" Target="https://twitter.com/latessnews" TargetMode="External"/><Relationship Id="rId27" Type="http://schemas.openxmlformats.org/officeDocument/2006/relationships/hyperlink" Target="https://t.co/UQQ22OcYvw" TargetMode="External"/><Relationship Id="rId48" Type="http://schemas.openxmlformats.org/officeDocument/2006/relationships/hyperlink" Target="https://t.co/4gyirrNhBl" TargetMode="External"/><Relationship Id="rId69" Type="http://schemas.openxmlformats.org/officeDocument/2006/relationships/hyperlink" Target="http://pbs.twimg.com/profile_images/777359723699986433/80HJwh2s_normal.jpg" TargetMode="External"/><Relationship Id="rId113" Type="http://schemas.openxmlformats.org/officeDocument/2006/relationships/hyperlink" Target="http://pbs.twimg.com/profile_images/701473552147619845/c3HrHYhh_normal.jpg" TargetMode="External"/><Relationship Id="rId134" Type="http://schemas.openxmlformats.org/officeDocument/2006/relationships/hyperlink" Target="http://pbs.twimg.com/profile_images/823382359819042816/RvXATqmf_normal.jpg" TargetMode="External"/><Relationship Id="rId80" Type="http://schemas.openxmlformats.org/officeDocument/2006/relationships/hyperlink" Target="http://pbs.twimg.com/profile_images/801886796208570368/en6916qE_normal.jpg" TargetMode="External"/><Relationship Id="rId155" Type="http://schemas.openxmlformats.org/officeDocument/2006/relationships/hyperlink" Target="http://pbs.twimg.com/profile_images/815515483168534528/ePw-UpHF_normal.jpg" TargetMode="External"/><Relationship Id="rId176" Type="http://schemas.openxmlformats.org/officeDocument/2006/relationships/hyperlink" Target="https://twitter.com/greenidenews" TargetMode="External"/><Relationship Id="rId197" Type="http://schemas.openxmlformats.org/officeDocument/2006/relationships/hyperlink" Target="https://twitter.com/wowcasanova" TargetMode="External"/><Relationship Id="rId201" Type="http://schemas.openxmlformats.org/officeDocument/2006/relationships/hyperlink" Target="https://twitter.com/fabrod85" TargetMode="External"/><Relationship Id="rId222" Type="http://schemas.openxmlformats.org/officeDocument/2006/relationships/hyperlink" Target="https://twitter.com/fakealiceu" TargetMode="External"/><Relationship Id="rId243" Type="http://schemas.openxmlformats.org/officeDocument/2006/relationships/hyperlink" Target="https://twitter.com/wjpolitics" TargetMode="External"/><Relationship Id="rId264" Type="http://schemas.openxmlformats.org/officeDocument/2006/relationships/hyperlink" Target="https://twitter.com/aenauit" TargetMode="External"/><Relationship Id="rId285" Type="http://schemas.openxmlformats.org/officeDocument/2006/relationships/hyperlink" Target="https://t.co/dhHTz3sMMz" TargetMode="External"/><Relationship Id="rId17" Type="http://schemas.openxmlformats.org/officeDocument/2006/relationships/hyperlink" Target="https://t.co/K5fIP2pKpc" TargetMode="External"/><Relationship Id="rId38" Type="http://schemas.openxmlformats.org/officeDocument/2006/relationships/hyperlink" Target="https://t.co/lLwMzC8KAu" TargetMode="External"/><Relationship Id="rId59" Type="http://schemas.openxmlformats.org/officeDocument/2006/relationships/hyperlink" Target="https://t.co/bahgyRRa5h" TargetMode="External"/><Relationship Id="rId103" Type="http://schemas.openxmlformats.org/officeDocument/2006/relationships/hyperlink" Target="http://pbs.twimg.com/profile_images/715809149960003584/ANIR2Lef_normal.jpg" TargetMode="External"/><Relationship Id="rId124" Type="http://schemas.openxmlformats.org/officeDocument/2006/relationships/hyperlink" Target="http://pbs.twimg.com/profile_images/2816530960/814908a4439c9d0c30d35b4807956cfa_normal.jpeg" TargetMode="External"/><Relationship Id="rId310" Type="http://schemas.openxmlformats.org/officeDocument/2006/relationships/hyperlink" Target="https://twitter.com/blanquefortlou" TargetMode="External"/><Relationship Id="rId70" Type="http://schemas.openxmlformats.org/officeDocument/2006/relationships/hyperlink" Target="http://pbs.twimg.com/profile_images/733279575912943616/Xoe_wbbe_normal.jpg" TargetMode="External"/><Relationship Id="rId91" Type="http://schemas.openxmlformats.org/officeDocument/2006/relationships/hyperlink" Target="http://pbs.twimg.com/profile_images/819907097961828352/94yTV4pt_normal.jpg" TargetMode="External"/><Relationship Id="rId145" Type="http://schemas.openxmlformats.org/officeDocument/2006/relationships/hyperlink" Target="http://pbs.twimg.com/profile_images/688021193421656065/sT730vug_normal.jpg" TargetMode="External"/><Relationship Id="rId166" Type="http://schemas.openxmlformats.org/officeDocument/2006/relationships/hyperlink" Target="http://pbs.twimg.com/profile_images/555998577789382656/HeaGcZ61_normal.jpeg" TargetMode="External"/><Relationship Id="rId187" Type="http://schemas.openxmlformats.org/officeDocument/2006/relationships/hyperlink" Target="https://twitter.com/gato_q" TargetMode="External"/><Relationship Id="rId1" Type="http://schemas.openxmlformats.org/officeDocument/2006/relationships/hyperlink" Target="http://t.co/mkbaAKXXLW" TargetMode="External"/><Relationship Id="rId212" Type="http://schemas.openxmlformats.org/officeDocument/2006/relationships/hyperlink" Target="https://twitter.com/sexogifsset" TargetMode="External"/><Relationship Id="rId233" Type="http://schemas.openxmlformats.org/officeDocument/2006/relationships/hyperlink" Target="https://twitter.com/thr" TargetMode="External"/><Relationship Id="rId254" Type="http://schemas.openxmlformats.org/officeDocument/2006/relationships/hyperlink" Target="https://twitter.com/eslamhalawa9" TargetMode="External"/><Relationship Id="rId28" Type="http://schemas.openxmlformats.org/officeDocument/2006/relationships/hyperlink" Target="https://t.co/aXcqcA3s72" TargetMode="External"/><Relationship Id="rId49" Type="http://schemas.openxmlformats.org/officeDocument/2006/relationships/hyperlink" Target="https://t.co/RKkvBXcZbF" TargetMode="External"/><Relationship Id="rId114" Type="http://schemas.openxmlformats.org/officeDocument/2006/relationships/hyperlink" Target="http://pbs.twimg.com/profile_images/758987507836923905/M9pOcubV_normal.jpg" TargetMode="External"/><Relationship Id="rId275" Type="http://schemas.openxmlformats.org/officeDocument/2006/relationships/hyperlink" Target="https://twitter.com/nvtlea" TargetMode="External"/><Relationship Id="rId296" Type="http://schemas.openxmlformats.org/officeDocument/2006/relationships/hyperlink" Target="https://t.co/gC1hXC8yYa" TargetMode="External"/><Relationship Id="rId300" Type="http://schemas.openxmlformats.org/officeDocument/2006/relationships/hyperlink" Target="http://pbs.twimg.com/profile_images/796910572365172736/QOhhkb_u_normal.jpg" TargetMode="External"/><Relationship Id="rId60" Type="http://schemas.openxmlformats.org/officeDocument/2006/relationships/hyperlink" Target="http://t.co/7hyCbVSEzR" TargetMode="External"/><Relationship Id="rId81" Type="http://schemas.openxmlformats.org/officeDocument/2006/relationships/hyperlink" Target="http://pbs.twimg.com/profile_images/699457334343561217/lcjtDg3D_normal.jpg" TargetMode="External"/><Relationship Id="rId135" Type="http://schemas.openxmlformats.org/officeDocument/2006/relationships/hyperlink" Target="http://pbs.twimg.com/profile_images/791317347/Park_City_Utah_News_normal.jpg" TargetMode="External"/><Relationship Id="rId156" Type="http://schemas.openxmlformats.org/officeDocument/2006/relationships/hyperlink" Target="http://pbs.twimg.com/profile_images/763992332584615936/qlW3m442_normal.jpg" TargetMode="External"/><Relationship Id="rId177" Type="http://schemas.openxmlformats.org/officeDocument/2006/relationships/hyperlink" Target="https://twitter.com/silberworldnews" TargetMode="External"/><Relationship Id="rId198" Type="http://schemas.openxmlformats.org/officeDocument/2006/relationships/hyperlink" Target="https://twitter.com/iainsmith" TargetMode="External"/><Relationship Id="rId202" Type="http://schemas.openxmlformats.org/officeDocument/2006/relationships/hyperlink" Target="https://twitter.com/biteszhqpop" TargetMode="External"/><Relationship Id="rId223" Type="http://schemas.openxmlformats.org/officeDocument/2006/relationships/hyperlink" Target="https://twitter.com/jasparina1" TargetMode="External"/><Relationship Id="rId244" Type="http://schemas.openxmlformats.org/officeDocument/2006/relationships/hyperlink" Target="https://twitter.com/dripster" TargetMode="External"/><Relationship Id="rId18" Type="http://schemas.openxmlformats.org/officeDocument/2006/relationships/hyperlink" Target="http://t.co/7dSaUV0z96" TargetMode="External"/><Relationship Id="rId39" Type="http://schemas.openxmlformats.org/officeDocument/2006/relationships/hyperlink" Target="https://t.co/rqU5wOWf8Q" TargetMode="External"/><Relationship Id="rId265" Type="http://schemas.openxmlformats.org/officeDocument/2006/relationships/hyperlink" Target="https://twitter.com/smockersunday" TargetMode="External"/><Relationship Id="rId286" Type="http://schemas.openxmlformats.org/officeDocument/2006/relationships/hyperlink" Target="http://t.co/DgC3vDBSzb" TargetMode="External"/><Relationship Id="rId50" Type="http://schemas.openxmlformats.org/officeDocument/2006/relationships/hyperlink" Target="https://t.co/T1ReD58tnt" TargetMode="External"/><Relationship Id="rId104" Type="http://schemas.openxmlformats.org/officeDocument/2006/relationships/hyperlink" Target="http://pbs.twimg.com/profile_images/682526061586812928/nKnoAEdE_normal.jpg" TargetMode="External"/><Relationship Id="rId125" Type="http://schemas.openxmlformats.org/officeDocument/2006/relationships/hyperlink" Target="http://pbs.twimg.com/profile_images/819699667768328192/6Dfs4N1S_normal.jpg" TargetMode="External"/><Relationship Id="rId146" Type="http://schemas.openxmlformats.org/officeDocument/2006/relationships/hyperlink" Target="http://pbs.twimg.com/profile_images/686975146221948928/xXV8NzY9_normal.png" TargetMode="External"/><Relationship Id="rId167" Type="http://schemas.openxmlformats.org/officeDocument/2006/relationships/hyperlink" Target="http://pbs.twimg.com/profile_images/818345936313151488/VKV7lPO__normal.jpg" TargetMode="External"/><Relationship Id="rId188" Type="http://schemas.openxmlformats.org/officeDocument/2006/relationships/hyperlink" Target="https://twitter.com/fabiolucv" TargetMode="External"/><Relationship Id="rId311" Type="http://schemas.openxmlformats.org/officeDocument/2006/relationships/hyperlink" Target="https://twitter.com/desktopdaydream" TargetMode="External"/><Relationship Id="rId71" Type="http://schemas.openxmlformats.org/officeDocument/2006/relationships/hyperlink" Target="http://pbs.twimg.com/profile_images/491654803441725440/r8h83-Tm_normal.png" TargetMode="External"/><Relationship Id="rId92" Type="http://schemas.openxmlformats.org/officeDocument/2006/relationships/hyperlink" Target="http://pbs.twimg.com/profile_images/819657314273808384/XkCzJxoY_normal.jpg" TargetMode="External"/><Relationship Id="rId213" Type="http://schemas.openxmlformats.org/officeDocument/2006/relationships/hyperlink" Target="https://twitter.com/worldnews24_7" TargetMode="External"/><Relationship Id="rId234" Type="http://schemas.openxmlformats.org/officeDocument/2006/relationships/hyperlink" Target="https://twitter.com/wilsonmovie" TargetMode="External"/><Relationship Id="rId2" Type="http://schemas.openxmlformats.org/officeDocument/2006/relationships/hyperlink" Target="https://t.co/5WmQzRIpQI" TargetMode="External"/><Relationship Id="rId29" Type="http://schemas.openxmlformats.org/officeDocument/2006/relationships/hyperlink" Target="https://t.co/Z3A4bQ99Vy" TargetMode="External"/><Relationship Id="rId255" Type="http://schemas.openxmlformats.org/officeDocument/2006/relationships/hyperlink" Target="https://twitter.com/america_news24" TargetMode="External"/><Relationship Id="rId276" Type="http://schemas.openxmlformats.org/officeDocument/2006/relationships/hyperlink" Target="https://twitter.com/eugenehegerty" TargetMode="External"/><Relationship Id="rId297" Type="http://schemas.openxmlformats.org/officeDocument/2006/relationships/hyperlink" Target="https://t.co/APdZcsCRVx" TargetMode="External"/><Relationship Id="rId40" Type="http://schemas.openxmlformats.org/officeDocument/2006/relationships/hyperlink" Target="http://t.co/gzZgKuQKzA" TargetMode="External"/><Relationship Id="rId115" Type="http://schemas.openxmlformats.org/officeDocument/2006/relationships/hyperlink" Target="http://pbs.twimg.com/profile_images/627502633641725952/CRJMH4Nq_normal.png" TargetMode="External"/><Relationship Id="rId136" Type="http://schemas.openxmlformats.org/officeDocument/2006/relationships/hyperlink" Target="http://pbs.twimg.com/profile_images/744147213610258432/o6pXrCOp_normal.jpg" TargetMode="External"/><Relationship Id="rId157" Type="http://schemas.openxmlformats.org/officeDocument/2006/relationships/hyperlink" Target="http://pbs.twimg.com/profile_images/785182568379478016/axTs2FyR_normal.jpg" TargetMode="External"/><Relationship Id="rId178" Type="http://schemas.openxmlformats.org/officeDocument/2006/relationships/hyperlink" Target="https://twitter.com/wyko_news" TargetMode="External"/><Relationship Id="rId301" Type="http://schemas.openxmlformats.org/officeDocument/2006/relationships/hyperlink" Target="http://pbs.twimg.com/profile_images/823135247172669440/_hUEU7Jz_normal.jpg" TargetMode="External"/><Relationship Id="rId61" Type="http://schemas.openxmlformats.org/officeDocument/2006/relationships/hyperlink" Target="http://pbs.twimg.com/profile_images/1477811756/logo_comp_normal.jpg" TargetMode="External"/><Relationship Id="rId82" Type="http://schemas.openxmlformats.org/officeDocument/2006/relationships/hyperlink" Target="http://pbs.twimg.com/profile_images/1653524728/2982_normal.gif" TargetMode="External"/><Relationship Id="rId199" Type="http://schemas.openxmlformats.org/officeDocument/2006/relationships/hyperlink" Target="https://twitter.com/usa_update_" TargetMode="External"/><Relationship Id="rId203" Type="http://schemas.openxmlformats.org/officeDocument/2006/relationships/hyperlink" Target="https://twitter.com/maxqcine" TargetMode="External"/><Relationship Id="rId19" Type="http://schemas.openxmlformats.org/officeDocument/2006/relationships/hyperlink" Target="http://t.co/ZYG58XZtAC" TargetMode="External"/><Relationship Id="rId224" Type="http://schemas.openxmlformats.org/officeDocument/2006/relationships/hyperlink" Target="https://twitter.com/thedon2108" TargetMode="External"/><Relationship Id="rId245" Type="http://schemas.openxmlformats.org/officeDocument/2006/relationships/hyperlink" Target="https://twitter.com/hrmusic" TargetMode="External"/><Relationship Id="rId266" Type="http://schemas.openxmlformats.org/officeDocument/2006/relationships/hyperlink" Target="https://twitter.com/movieswrld" TargetMode="External"/><Relationship Id="rId287" Type="http://schemas.openxmlformats.org/officeDocument/2006/relationships/hyperlink" Target="http://pbs.twimg.com/profile_images/810826729480736769/42ZWLVym_normal.jpg" TargetMode="External"/><Relationship Id="rId30" Type="http://schemas.openxmlformats.org/officeDocument/2006/relationships/hyperlink" Target="https://t.co/q1KB1ep6A8" TargetMode="External"/><Relationship Id="rId105" Type="http://schemas.openxmlformats.org/officeDocument/2006/relationships/hyperlink" Target="http://pbs.twimg.com/profile_images/147005376/rogersimpson_normal.gif" TargetMode="External"/><Relationship Id="rId126" Type="http://schemas.openxmlformats.org/officeDocument/2006/relationships/hyperlink" Target="http://pbs.twimg.com/profile_images/823565283738734592/b3mkzGTW_normal.jpg" TargetMode="External"/><Relationship Id="rId147" Type="http://schemas.openxmlformats.org/officeDocument/2006/relationships/hyperlink" Target="http://pbs.twimg.com/profile_images/774182895892037632/7pBLU8pB_normal.jpg" TargetMode="External"/><Relationship Id="rId168" Type="http://schemas.openxmlformats.org/officeDocument/2006/relationships/hyperlink" Target="http://pbs.twimg.com/profile_images/814904560602886144/X1vr2ADN_normal.jpg" TargetMode="External"/><Relationship Id="rId312" Type="http://schemas.openxmlformats.org/officeDocument/2006/relationships/hyperlink" Target="https://twitter.com/avecesari" TargetMode="External"/><Relationship Id="rId51" Type="http://schemas.openxmlformats.org/officeDocument/2006/relationships/hyperlink" Target="http://t.co/4iT5YpzjLs" TargetMode="External"/><Relationship Id="rId72" Type="http://schemas.openxmlformats.org/officeDocument/2006/relationships/hyperlink" Target="http://pbs.twimg.com/profile_images/442167687003643904/pq17SyJZ_normal.png" TargetMode="External"/><Relationship Id="rId93" Type="http://schemas.openxmlformats.org/officeDocument/2006/relationships/hyperlink" Target="http://pbs.twimg.com/profile_images/821108648936177665/HVqSWeDI_normal.jpg" TargetMode="External"/><Relationship Id="rId189" Type="http://schemas.openxmlformats.org/officeDocument/2006/relationships/hyperlink" Target="https://twitter.com/thekilguard" TargetMode="External"/><Relationship Id="rId3" Type="http://schemas.openxmlformats.org/officeDocument/2006/relationships/hyperlink" Target="http://t.co/hPkGYVAOJW" TargetMode="External"/><Relationship Id="rId214" Type="http://schemas.openxmlformats.org/officeDocument/2006/relationships/hyperlink" Target="https://twitter.com/sheilascoular" TargetMode="External"/><Relationship Id="rId235" Type="http://schemas.openxmlformats.org/officeDocument/2006/relationships/hyperlink" Target="https://twitter.com/danielclowes" TargetMode="External"/><Relationship Id="rId256" Type="http://schemas.openxmlformats.org/officeDocument/2006/relationships/hyperlink" Target="https://twitter.com/ranchofarmahh" TargetMode="External"/><Relationship Id="rId277" Type="http://schemas.openxmlformats.org/officeDocument/2006/relationships/hyperlink" Target="https://twitter.com/pablitoltr" TargetMode="External"/><Relationship Id="rId298" Type="http://schemas.openxmlformats.org/officeDocument/2006/relationships/hyperlink" Target="http://pbs.twimg.com/profile_images/1892785049/halo_normal.jpg" TargetMode="External"/><Relationship Id="rId116" Type="http://schemas.openxmlformats.org/officeDocument/2006/relationships/hyperlink" Target="http://pbs.twimg.com/profile_images/755059269725224960/8Z3EWGa1_normal.jpg" TargetMode="External"/><Relationship Id="rId137" Type="http://schemas.openxmlformats.org/officeDocument/2006/relationships/hyperlink" Target="http://pbs.twimg.com/profile_images/818218747999768576/TIDFI9Yx_normal.jpg" TargetMode="External"/><Relationship Id="rId158" Type="http://schemas.openxmlformats.org/officeDocument/2006/relationships/hyperlink" Target="http://pbs.twimg.com/profile_images/634989160609148928/ph5Zi8FF_normal.jpg" TargetMode="External"/><Relationship Id="rId302" Type="http://schemas.openxmlformats.org/officeDocument/2006/relationships/hyperlink" Target="http://pbs.twimg.com/profile_images/797092292842684417/49A3OBdO_normal.jpg" TargetMode="External"/><Relationship Id="rId20" Type="http://schemas.openxmlformats.org/officeDocument/2006/relationships/hyperlink" Target="https://t.co/6kLHecqbpl" TargetMode="External"/><Relationship Id="rId41" Type="http://schemas.openxmlformats.org/officeDocument/2006/relationships/hyperlink" Target="https://t.co/QftaAsT2fB" TargetMode="External"/><Relationship Id="rId62" Type="http://schemas.openxmlformats.org/officeDocument/2006/relationships/hyperlink" Target="http://pbs.twimg.com/profile_images/763034950463545344/bR20TwTC_normal.jpg" TargetMode="External"/><Relationship Id="rId83" Type="http://schemas.openxmlformats.org/officeDocument/2006/relationships/hyperlink" Target="http://pbs.twimg.com/profile_images/3001587705/a21b93b22e58db4c9af7ed06d32457c1_normal.png" TargetMode="External"/><Relationship Id="rId179" Type="http://schemas.openxmlformats.org/officeDocument/2006/relationships/hyperlink" Target="https://twitter.com/1usnews" TargetMode="External"/><Relationship Id="rId190" Type="http://schemas.openxmlformats.org/officeDocument/2006/relationships/hyperlink" Target="https://twitter.com/purrungo12" TargetMode="External"/><Relationship Id="rId204" Type="http://schemas.openxmlformats.org/officeDocument/2006/relationships/hyperlink" Target="https://twitter.com/leosfc10" TargetMode="External"/><Relationship Id="rId225" Type="http://schemas.openxmlformats.org/officeDocument/2006/relationships/hyperlink" Target="https://twitter.com/maxim76dieu" TargetMode="External"/><Relationship Id="rId246" Type="http://schemas.openxmlformats.org/officeDocument/2006/relationships/hyperlink" Target="https://twitter.com/streetskillz13" TargetMode="External"/><Relationship Id="rId267" Type="http://schemas.openxmlformats.org/officeDocument/2006/relationships/hyperlink" Target="https://twitter.com/rodeotripxx" TargetMode="External"/><Relationship Id="rId288" Type="http://schemas.openxmlformats.org/officeDocument/2006/relationships/hyperlink" Target="http://pbs.twimg.com/profile_images/820226408714797056/_Zu-KM-I_normal.jpg" TargetMode="External"/><Relationship Id="rId106" Type="http://schemas.openxmlformats.org/officeDocument/2006/relationships/hyperlink" Target="http://pbs.twimg.com/profile_images/815120203910619136/v7esRsxV_normal.jpg" TargetMode="External"/><Relationship Id="rId127" Type="http://schemas.openxmlformats.org/officeDocument/2006/relationships/hyperlink" Target="http://pbs.twimg.com/profile_images/550160536629833728/E_7dYc6Q_normal.jpeg" TargetMode="External"/><Relationship Id="rId313" Type="http://schemas.openxmlformats.org/officeDocument/2006/relationships/hyperlink" Target="https://twitter.com/h_spahrtacus" TargetMode="External"/><Relationship Id="rId10" Type="http://schemas.openxmlformats.org/officeDocument/2006/relationships/hyperlink" Target="https://t.co/tbIzIWLoyv" TargetMode="External"/><Relationship Id="rId31" Type="http://schemas.openxmlformats.org/officeDocument/2006/relationships/hyperlink" Target="https://t.co/HynB1A3ItS" TargetMode="External"/><Relationship Id="rId52" Type="http://schemas.openxmlformats.org/officeDocument/2006/relationships/hyperlink" Target="http://t.co/ORn8je29Ez" TargetMode="External"/><Relationship Id="rId73" Type="http://schemas.openxmlformats.org/officeDocument/2006/relationships/hyperlink" Target="http://pbs.twimg.com/profile_images/785887607439790080/mtPRnqv8_normal.jpg" TargetMode="External"/><Relationship Id="rId94" Type="http://schemas.openxmlformats.org/officeDocument/2006/relationships/hyperlink" Target="http://pbs.twimg.com/profile_images/1571061983/empireicon_normal.png" TargetMode="External"/><Relationship Id="rId148" Type="http://schemas.openxmlformats.org/officeDocument/2006/relationships/hyperlink" Target="http://pbs.twimg.com/profile_images/822597910625918977/_rpoJUmj_normal.jpg" TargetMode="External"/><Relationship Id="rId169" Type="http://schemas.openxmlformats.org/officeDocument/2006/relationships/hyperlink" Target="http://pbs.twimg.com/profile_images/783419325830934528/7Ad49etX_normal.jpg" TargetMode="External"/><Relationship Id="rId4" Type="http://schemas.openxmlformats.org/officeDocument/2006/relationships/hyperlink" Target="https://t.co/ayktq36YfH" TargetMode="External"/><Relationship Id="rId180" Type="http://schemas.openxmlformats.org/officeDocument/2006/relationships/hyperlink" Target="https://twitter.com/juanmuriango" TargetMode="External"/><Relationship Id="rId215" Type="http://schemas.openxmlformats.org/officeDocument/2006/relationships/hyperlink" Target="https://twitter.com/jaavedjaaferi" TargetMode="External"/><Relationship Id="rId236" Type="http://schemas.openxmlformats.org/officeDocument/2006/relationships/hyperlink" Target="https://twitter.com/ryujay10" TargetMode="External"/><Relationship Id="rId257" Type="http://schemas.openxmlformats.org/officeDocument/2006/relationships/hyperlink" Target="https://twitter.com/johnsonalivein5" TargetMode="External"/><Relationship Id="rId278" Type="http://schemas.openxmlformats.org/officeDocument/2006/relationships/hyperlink" Target="https://twitter.com/davidha51596823" TargetMode="External"/><Relationship Id="rId303" Type="http://schemas.openxmlformats.org/officeDocument/2006/relationships/hyperlink" Target="http://pbs.twimg.com/profile_images/467253401185574912/OoPkTYzp_normal.png" TargetMode="External"/><Relationship Id="rId42" Type="http://schemas.openxmlformats.org/officeDocument/2006/relationships/hyperlink" Target="http://t.co/1gRd6qrZwX" TargetMode="External"/><Relationship Id="rId84" Type="http://schemas.openxmlformats.org/officeDocument/2006/relationships/hyperlink" Target="http://pbs.twimg.com/profile_images/664788100728676352/I5oOPAd2_normal.jpg" TargetMode="External"/><Relationship Id="rId138" Type="http://schemas.openxmlformats.org/officeDocument/2006/relationships/hyperlink" Target="http://pbs.twimg.com/profile_images/755139691079405568/wfdhJesV_normal.jpg" TargetMode="External"/><Relationship Id="rId191" Type="http://schemas.openxmlformats.org/officeDocument/2006/relationships/hyperlink" Target="https://twitter.com/randomtweets48" TargetMode="External"/><Relationship Id="rId205" Type="http://schemas.openxmlformats.org/officeDocument/2006/relationships/hyperlink" Target="https://twitter.com/bazinga_kal" TargetMode="External"/><Relationship Id="rId247" Type="http://schemas.openxmlformats.org/officeDocument/2006/relationships/hyperlink" Target="https://twitter.com/parkcityutah" TargetMode="External"/><Relationship Id="rId107" Type="http://schemas.openxmlformats.org/officeDocument/2006/relationships/hyperlink" Target="http://pbs.twimg.com/profile_images/527286735957286912/bHt5M8SZ_normal.png" TargetMode="External"/><Relationship Id="rId289" Type="http://schemas.openxmlformats.org/officeDocument/2006/relationships/hyperlink" Target="http://pbs.twimg.com/profile_images/450935383857971200/kOLh1DTG_normal.jpeg" TargetMode="External"/><Relationship Id="rId11" Type="http://schemas.openxmlformats.org/officeDocument/2006/relationships/hyperlink" Target="http://t.co/RooAz3YRSZ" TargetMode="External"/><Relationship Id="rId53" Type="http://schemas.openxmlformats.org/officeDocument/2006/relationships/hyperlink" Target="https://t.co/Mbmljwxm7K" TargetMode="External"/><Relationship Id="rId149" Type="http://schemas.openxmlformats.org/officeDocument/2006/relationships/hyperlink" Target="http://pbs.twimg.com/profile_images/816760923285291009/ZIKdMwJM_normal.jpg" TargetMode="External"/><Relationship Id="rId314" Type="http://schemas.openxmlformats.org/officeDocument/2006/relationships/printerSettings" Target="../printerSettings/printerSettings2.bin"/><Relationship Id="rId95" Type="http://schemas.openxmlformats.org/officeDocument/2006/relationships/hyperlink" Target="http://pbs.twimg.com/profile_images/567098553420374017/wF1K6fTs_normal.jpeg" TargetMode="External"/><Relationship Id="rId160" Type="http://schemas.openxmlformats.org/officeDocument/2006/relationships/hyperlink" Target="http://pbs.twimg.com/profile_images/458780708844994560/4yhJ1bzT_normal.png" TargetMode="External"/><Relationship Id="rId216" Type="http://schemas.openxmlformats.org/officeDocument/2006/relationships/hyperlink" Target="https://twitter.com/tomboytarts" TargetMode="External"/><Relationship Id="rId258" Type="http://schemas.openxmlformats.org/officeDocument/2006/relationships/hyperlink" Target="https://twitter.com/buzz_monde" TargetMode="External"/><Relationship Id="rId22" Type="http://schemas.openxmlformats.org/officeDocument/2006/relationships/hyperlink" Target="http://t.co/yMBAPc8gFr" TargetMode="External"/><Relationship Id="rId64" Type="http://schemas.openxmlformats.org/officeDocument/2006/relationships/hyperlink" Target="http://pbs.twimg.com/profile_images/822476034729709570/cz2WpaXm_normal.jpg" TargetMode="External"/><Relationship Id="rId118" Type="http://schemas.openxmlformats.org/officeDocument/2006/relationships/hyperlink" Target="http://pbs.twimg.com/profile_images/785838392336678913/UP9SKq0X_normal.jpg" TargetMode="External"/><Relationship Id="rId171" Type="http://schemas.openxmlformats.org/officeDocument/2006/relationships/hyperlink" Target="http://pbs.twimg.com/profile_images/818880924901253121/XNnzLeRU_normal.jpg" TargetMode="External"/><Relationship Id="rId227" Type="http://schemas.openxmlformats.org/officeDocument/2006/relationships/hyperlink" Target="https://twitter.com/celtic76rouen" TargetMode="External"/><Relationship Id="rId269" Type="http://schemas.openxmlformats.org/officeDocument/2006/relationships/hyperlink" Target="https://twitter.com/jeyshea_stl" TargetMode="External"/><Relationship Id="rId33" Type="http://schemas.openxmlformats.org/officeDocument/2006/relationships/hyperlink" Target="http://t.co/ll9Bp7yhR0" TargetMode="External"/><Relationship Id="rId129" Type="http://schemas.openxmlformats.org/officeDocument/2006/relationships/hyperlink" Target="http://pbs.twimg.com/profile_images/498129037953208323/W67aQZpO_normal.png" TargetMode="External"/><Relationship Id="rId280" Type="http://schemas.openxmlformats.org/officeDocument/2006/relationships/hyperlink" Target="https://twitter.com/woodyharrelson" TargetMode="External"/><Relationship Id="rId75" Type="http://schemas.openxmlformats.org/officeDocument/2006/relationships/hyperlink" Target="http://pbs.twimg.com/profile_images/799380597542191104/u5K1YgvI_normal.jpg" TargetMode="External"/><Relationship Id="rId140" Type="http://schemas.openxmlformats.org/officeDocument/2006/relationships/hyperlink" Target="http://pbs.twimg.com/profile_images/817066232625168384/9ACmFH98_normal.jpg" TargetMode="External"/><Relationship Id="rId182" Type="http://schemas.openxmlformats.org/officeDocument/2006/relationships/hyperlink" Target="https://twitter.com/paddy_owens66" TargetMode="External"/><Relationship Id="rId6" Type="http://schemas.openxmlformats.org/officeDocument/2006/relationships/hyperlink" Target="https://t.co/j6Pwiao2yY" TargetMode="External"/><Relationship Id="rId238" Type="http://schemas.openxmlformats.org/officeDocument/2006/relationships/hyperlink" Target="https://twitter.com/aaron_fernandes" TargetMode="External"/><Relationship Id="rId291" Type="http://schemas.openxmlformats.org/officeDocument/2006/relationships/hyperlink" Target="https://twitter.com/hugsxfmuke" TargetMode="External"/><Relationship Id="rId305" Type="http://schemas.openxmlformats.org/officeDocument/2006/relationships/hyperlink" Target="http://pbs.twimg.com/profile_images/819338893661237248/kKwh-yfX_normal.jpg" TargetMode="External"/><Relationship Id="rId44" Type="http://schemas.openxmlformats.org/officeDocument/2006/relationships/hyperlink" Target="https://t.co/EyNdAZENl3" TargetMode="External"/><Relationship Id="rId86" Type="http://schemas.openxmlformats.org/officeDocument/2006/relationships/hyperlink" Target="http://pbs.twimg.com/profile_images/610197663628296192/dvyw88zs_normal.jpg" TargetMode="External"/><Relationship Id="rId151" Type="http://schemas.openxmlformats.org/officeDocument/2006/relationships/hyperlink" Target="http://pbs.twimg.com/profile_images/790301437603504129/UOS03OBb_normal.jpg" TargetMode="External"/><Relationship Id="rId193" Type="http://schemas.openxmlformats.org/officeDocument/2006/relationships/hyperlink" Target="https://twitter.com/mw3moddedacc2" TargetMode="External"/><Relationship Id="rId207" Type="http://schemas.openxmlformats.org/officeDocument/2006/relationships/hyperlink" Target="https://twitter.com/shakercinemas" TargetMode="External"/><Relationship Id="rId249" Type="http://schemas.openxmlformats.org/officeDocument/2006/relationships/hyperlink" Target="https://twitter.com/hipotermi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AA116"/>
  <sheetViews>
    <sheetView tabSelected="1" workbookViewId="0">
      <pane xSplit="2" ySplit="2" topLeftCell="C75" activePane="bottomRight" state="frozen"/>
      <selection pane="topRight" activeCell="C1" sqref="C1"/>
      <selection pane="bottomLeft" activeCell="A3" sqref="A3"/>
      <selection pane="bottomRight" activeCell="A117" sqref="A117"/>
    </sheetView>
  </sheetViews>
  <sheetFormatPr defaultRowHeight="15" x14ac:dyDescent="0.25"/>
  <cols>
    <col min="1" max="2" width="10.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hidden="1" customWidth="1"/>
    <col min="12" max="12" width="11" hidden="1" customWidth="1"/>
    <col min="13" max="13" width="10.85546875" hidden="1" customWidth="1"/>
    <col min="14" max="14" width="16" bestFit="1" customWidth="1"/>
    <col min="15" max="15" width="12.7109375" bestFit="1" customWidth="1"/>
    <col min="16" max="16" width="14.42578125" bestFit="1" customWidth="1"/>
    <col min="17" max="17" width="8.85546875" bestFit="1" customWidth="1"/>
    <col min="18" max="18" width="9.5703125" bestFit="1" customWidth="1"/>
    <col min="19" max="19" width="13.140625" bestFit="1" customWidth="1"/>
    <col min="20" max="20" width="13.28515625" bestFit="1" customWidth="1"/>
    <col min="21" max="21" width="13.42578125" bestFit="1" customWidth="1"/>
    <col min="22" max="22" width="14.42578125" bestFit="1" customWidth="1"/>
    <col min="23" max="23" width="10.5703125" bestFit="1" customWidth="1"/>
    <col min="24" max="24" width="12.140625" bestFit="1" customWidth="1"/>
    <col min="25" max="25" width="11.5703125" bestFit="1" customWidth="1"/>
    <col min="26" max="26" width="13.5703125" bestFit="1" customWidth="1"/>
    <col min="27" max="27" width="14.42578125" customWidth="1"/>
    <col min="28" max="28" width="11.42578125" bestFit="1" customWidth="1"/>
    <col min="29" max="29" width="12.42578125" bestFit="1" customWidth="1"/>
  </cols>
  <sheetData>
    <row r="1" spans="1:27" x14ac:dyDescent="0.25">
      <c r="C1" s="18" t="s">
        <v>39</v>
      </c>
      <c r="D1" s="19"/>
      <c r="E1" s="19"/>
      <c r="F1" s="19"/>
      <c r="G1" s="18"/>
      <c r="H1" s="16" t="s">
        <v>43</v>
      </c>
      <c r="I1" s="54"/>
      <c r="J1" s="54"/>
      <c r="K1" s="35" t="s">
        <v>42</v>
      </c>
      <c r="L1" s="20" t="s">
        <v>40</v>
      </c>
      <c r="M1" s="20"/>
      <c r="N1" s="17" t="s">
        <v>41</v>
      </c>
    </row>
    <row r="2" spans="1:27" ht="30"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13" t="s">
        <v>26</v>
      </c>
      <c r="O2" s="13" t="s">
        <v>177</v>
      </c>
      <c r="P2" s="13" t="s">
        <v>178</v>
      </c>
      <c r="Q2" s="13" t="s">
        <v>179</v>
      </c>
      <c r="R2" s="13" t="s">
        <v>180</v>
      </c>
      <c r="S2" s="13" t="s">
        <v>181</v>
      </c>
      <c r="T2" s="13" t="s">
        <v>182</v>
      </c>
      <c r="U2" s="13" t="s">
        <v>183</v>
      </c>
      <c r="V2" s="13" t="s">
        <v>184</v>
      </c>
      <c r="W2" s="13" t="s">
        <v>185</v>
      </c>
      <c r="X2" s="13" t="s">
        <v>186</v>
      </c>
      <c r="Y2" s="13" t="s">
        <v>187</v>
      </c>
      <c r="Z2" s="13" t="s">
        <v>188</v>
      </c>
      <c r="AA2" t="s">
        <v>1283</v>
      </c>
    </row>
    <row r="3" spans="1:27" ht="15" customHeight="1" x14ac:dyDescent="0.25">
      <c r="A3" s="66" t="s">
        <v>189</v>
      </c>
      <c r="B3" s="66" t="s">
        <v>189</v>
      </c>
      <c r="C3" s="67"/>
      <c r="D3" s="68"/>
      <c r="E3" s="69"/>
      <c r="F3" s="70"/>
      <c r="G3" s="67"/>
      <c r="H3" s="71"/>
      <c r="I3" s="72"/>
      <c r="J3" s="72"/>
      <c r="K3" s="36"/>
      <c r="L3" s="73"/>
      <c r="M3" s="73"/>
      <c r="N3" s="74"/>
      <c r="O3" s="79" t="s">
        <v>179</v>
      </c>
      <c r="P3" s="81">
        <v>42759.558587962965</v>
      </c>
      <c r="Q3" s="79" t="s">
        <v>302</v>
      </c>
      <c r="R3" s="83" t="s">
        <v>378</v>
      </c>
      <c r="S3" s="79" t="s">
        <v>411</v>
      </c>
      <c r="T3" s="79"/>
      <c r="U3" s="81">
        <v>42759.558587962965</v>
      </c>
      <c r="V3" s="83" t="s">
        <v>443</v>
      </c>
      <c r="W3" s="79"/>
      <c r="X3" s="79"/>
      <c r="Y3" s="85" t="s">
        <v>537</v>
      </c>
      <c r="Z3" s="79"/>
      <c r="AA3">
        <v>1</v>
      </c>
    </row>
    <row r="4" spans="1:27" ht="15" customHeight="1" x14ac:dyDescent="0.25">
      <c r="A4" s="66" t="s">
        <v>190</v>
      </c>
      <c r="B4" s="66" t="s">
        <v>190</v>
      </c>
      <c r="C4" s="67"/>
      <c r="D4" s="68"/>
      <c r="E4" s="67"/>
      <c r="F4" s="70"/>
      <c r="G4" s="67"/>
      <c r="H4" s="71"/>
      <c r="I4" s="72"/>
      <c r="J4" s="72"/>
      <c r="K4" s="36"/>
      <c r="L4" s="73"/>
      <c r="M4" s="73"/>
      <c r="N4" s="74"/>
      <c r="O4" s="80" t="s">
        <v>179</v>
      </c>
      <c r="P4" s="82">
        <v>42759.558599537035</v>
      </c>
      <c r="Q4" s="80" t="s">
        <v>303</v>
      </c>
      <c r="R4" s="84" t="s">
        <v>378</v>
      </c>
      <c r="S4" s="80" t="s">
        <v>411</v>
      </c>
      <c r="T4" s="80"/>
      <c r="U4" s="82">
        <v>42759.558599537035</v>
      </c>
      <c r="V4" s="84" t="s">
        <v>444</v>
      </c>
      <c r="W4" s="80"/>
      <c r="X4" s="80"/>
      <c r="Y4" s="86" t="s">
        <v>538</v>
      </c>
      <c r="Z4" s="80"/>
      <c r="AA4">
        <v>1</v>
      </c>
    </row>
    <row r="5" spans="1:27" x14ac:dyDescent="0.25">
      <c r="A5" s="66" t="s">
        <v>191</v>
      </c>
      <c r="B5" s="66" t="s">
        <v>191</v>
      </c>
      <c r="C5" s="67"/>
      <c r="D5" s="68"/>
      <c r="E5" s="67"/>
      <c r="F5" s="70"/>
      <c r="G5" s="67"/>
      <c r="H5" s="71"/>
      <c r="I5" s="72"/>
      <c r="J5" s="72"/>
      <c r="K5" s="36"/>
      <c r="L5" s="73"/>
      <c r="M5" s="73"/>
      <c r="N5" s="74"/>
      <c r="O5" s="80" t="s">
        <v>179</v>
      </c>
      <c r="P5" s="82">
        <v>42759.558611111112</v>
      </c>
      <c r="Q5" s="80" t="s">
        <v>304</v>
      </c>
      <c r="R5" s="84" t="s">
        <v>378</v>
      </c>
      <c r="S5" s="80" t="s">
        <v>411</v>
      </c>
      <c r="T5" s="80" t="s">
        <v>284</v>
      </c>
      <c r="U5" s="82">
        <v>42759.558611111112</v>
      </c>
      <c r="V5" s="84" t="s">
        <v>445</v>
      </c>
      <c r="W5" s="80"/>
      <c r="X5" s="80"/>
      <c r="Y5" s="86" t="s">
        <v>539</v>
      </c>
      <c r="Z5" s="80"/>
      <c r="AA5">
        <v>1</v>
      </c>
    </row>
    <row r="6" spans="1:27" x14ac:dyDescent="0.25">
      <c r="A6" s="66" t="s">
        <v>192</v>
      </c>
      <c r="B6" s="66" t="s">
        <v>192</v>
      </c>
      <c r="C6" s="67"/>
      <c r="D6" s="68"/>
      <c r="E6" s="67"/>
      <c r="F6" s="70"/>
      <c r="G6" s="67"/>
      <c r="H6" s="71"/>
      <c r="I6" s="72"/>
      <c r="J6" s="72"/>
      <c r="K6" s="36"/>
      <c r="L6" s="73"/>
      <c r="M6" s="73"/>
      <c r="N6" s="74"/>
      <c r="O6" s="80" t="s">
        <v>179</v>
      </c>
      <c r="P6" s="82">
        <v>42759.558622685188</v>
      </c>
      <c r="Q6" s="80" t="s">
        <v>305</v>
      </c>
      <c r="R6" s="84" t="s">
        <v>379</v>
      </c>
      <c r="S6" s="80" t="s">
        <v>411</v>
      </c>
      <c r="T6" s="80"/>
      <c r="U6" s="82">
        <v>42759.558622685188</v>
      </c>
      <c r="V6" s="84" t="s">
        <v>446</v>
      </c>
      <c r="W6" s="80"/>
      <c r="X6" s="80"/>
      <c r="Y6" s="86" t="s">
        <v>540</v>
      </c>
      <c r="Z6" s="80"/>
      <c r="AA6">
        <v>1</v>
      </c>
    </row>
    <row r="7" spans="1:27" x14ac:dyDescent="0.25">
      <c r="A7" s="66" t="s">
        <v>193</v>
      </c>
      <c r="B7" s="66" t="s">
        <v>193</v>
      </c>
      <c r="C7" s="67"/>
      <c r="D7" s="68"/>
      <c r="E7" s="67"/>
      <c r="F7" s="70"/>
      <c r="G7" s="67"/>
      <c r="H7" s="71"/>
      <c r="I7" s="72"/>
      <c r="J7" s="72"/>
      <c r="K7" s="36"/>
      <c r="L7" s="73"/>
      <c r="M7" s="73"/>
      <c r="N7" s="74"/>
      <c r="O7" s="80" t="s">
        <v>179</v>
      </c>
      <c r="P7" s="82">
        <v>42759.558715277781</v>
      </c>
      <c r="Q7" s="80" t="s">
        <v>306</v>
      </c>
      <c r="R7" s="84" t="s">
        <v>378</v>
      </c>
      <c r="S7" s="80" t="s">
        <v>411</v>
      </c>
      <c r="T7" s="80"/>
      <c r="U7" s="82">
        <v>42759.558715277781</v>
      </c>
      <c r="V7" s="84" t="s">
        <v>447</v>
      </c>
      <c r="W7" s="80"/>
      <c r="X7" s="80"/>
      <c r="Y7" s="86" t="s">
        <v>541</v>
      </c>
      <c r="Z7" s="80"/>
      <c r="AA7">
        <v>1</v>
      </c>
    </row>
    <row r="8" spans="1:27" x14ac:dyDescent="0.25">
      <c r="A8" s="66" t="s">
        <v>194</v>
      </c>
      <c r="B8" s="66" t="s">
        <v>194</v>
      </c>
      <c r="C8" s="67"/>
      <c r="D8" s="68"/>
      <c r="E8" s="67"/>
      <c r="F8" s="70"/>
      <c r="G8" s="67"/>
      <c r="H8" s="71"/>
      <c r="I8" s="72"/>
      <c r="J8" s="72"/>
      <c r="K8" s="36"/>
      <c r="L8" s="73"/>
      <c r="M8" s="73"/>
      <c r="N8" s="74"/>
      <c r="O8" s="80" t="s">
        <v>179</v>
      </c>
      <c r="P8" s="82">
        <v>42759.55872685185</v>
      </c>
      <c r="Q8" s="80" t="s">
        <v>307</v>
      </c>
      <c r="R8" s="84" t="s">
        <v>378</v>
      </c>
      <c r="S8" s="80" t="s">
        <v>411</v>
      </c>
      <c r="T8" s="80" t="s">
        <v>194</v>
      </c>
      <c r="U8" s="82">
        <v>42759.55872685185</v>
      </c>
      <c r="V8" s="84" t="s">
        <v>448</v>
      </c>
      <c r="W8" s="80"/>
      <c r="X8" s="80"/>
      <c r="Y8" s="86" t="s">
        <v>542</v>
      </c>
      <c r="Z8" s="80"/>
      <c r="AA8">
        <v>1</v>
      </c>
    </row>
    <row r="9" spans="1:27" x14ac:dyDescent="0.25">
      <c r="A9" s="66" t="s">
        <v>195</v>
      </c>
      <c r="B9" s="66" t="s">
        <v>195</v>
      </c>
      <c r="C9" s="67"/>
      <c r="D9" s="68"/>
      <c r="E9" s="67"/>
      <c r="F9" s="70"/>
      <c r="G9" s="67"/>
      <c r="H9" s="71"/>
      <c r="I9" s="72"/>
      <c r="J9" s="72"/>
      <c r="K9" s="36"/>
      <c r="L9" s="73"/>
      <c r="M9" s="73"/>
      <c r="N9" s="74"/>
      <c r="O9" s="80" t="s">
        <v>179</v>
      </c>
      <c r="P9" s="82">
        <v>42759.558761574073</v>
      </c>
      <c r="Q9" s="80" t="s">
        <v>308</v>
      </c>
      <c r="R9" s="84" t="s">
        <v>378</v>
      </c>
      <c r="S9" s="80" t="s">
        <v>411</v>
      </c>
      <c r="T9" s="80" t="s">
        <v>434</v>
      </c>
      <c r="U9" s="82">
        <v>42759.558761574073</v>
      </c>
      <c r="V9" s="84" t="s">
        <v>449</v>
      </c>
      <c r="W9" s="80"/>
      <c r="X9" s="80"/>
      <c r="Y9" s="86" t="s">
        <v>543</v>
      </c>
      <c r="Z9" s="80"/>
      <c r="AA9">
        <v>1</v>
      </c>
    </row>
    <row r="10" spans="1:27" x14ac:dyDescent="0.25">
      <c r="A10" s="66" t="s">
        <v>196</v>
      </c>
      <c r="B10" s="66" t="s">
        <v>196</v>
      </c>
      <c r="C10" s="67"/>
      <c r="D10" s="68"/>
      <c r="E10" s="67"/>
      <c r="F10" s="70"/>
      <c r="G10" s="67"/>
      <c r="H10" s="71"/>
      <c r="I10" s="72"/>
      <c r="J10" s="72"/>
      <c r="K10" s="36"/>
      <c r="L10" s="73"/>
      <c r="M10" s="73"/>
      <c r="N10" s="74"/>
      <c r="O10" s="80" t="s">
        <v>179</v>
      </c>
      <c r="P10" s="82">
        <v>42759.558761574073</v>
      </c>
      <c r="Q10" s="80" t="s">
        <v>309</v>
      </c>
      <c r="R10" s="84" t="s">
        <v>378</v>
      </c>
      <c r="S10" s="80" t="s">
        <v>411</v>
      </c>
      <c r="T10" s="80"/>
      <c r="U10" s="82">
        <v>42759.558761574073</v>
      </c>
      <c r="V10" s="84" t="s">
        <v>450</v>
      </c>
      <c r="W10" s="80"/>
      <c r="X10" s="80"/>
      <c r="Y10" s="86" t="s">
        <v>544</v>
      </c>
      <c r="Z10" s="80"/>
      <c r="AA10">
        <v>1</v>
      </c>
    </row>
    <row r="11" spans="1:27" x14ac:dyDescent="0.25">
      <c r="A11" s="66" t="s">
        <v>197</v>
      </c>
      <c r="B11" s="66" t="s">
        <v>197</v>
      </c>
      <c r="C11" s="67"/>
      <c r="D11" s="68"/>
      <c r="E11" s="67"/>
      <c r="F11" s="70"/>
      <c r="G11" s="67"/>
      <c r="H11" s="71"/>
      <c r="I11" s="72"/>
      <c r="J11" s="72"/>
      <c r="K11" s="36"/>
      <c r="L11" s="73"/>
      <c r="M11" s="73"/>
      <c r="N11" s="74"/>
      <c r="O11" s="80" t="s">
        <v>179</v>
      </c>
      <c r="P11" s="82">
        <v>42759.55877314815</v>
      </c>
      <c r="Q11" s="80" t="s">
        <v>310</v>
      </c>
      <c r="R11" s="84" t="s">
        <v>378</v>
      </c>
      <c r="S11" s="80" t="s">
        <v>411</v>
      </c>
      <c r="T11" s="80"/>
      <c r="U11" s="82">
        <v>42759.55877314815</v>
      </c>
      <c r="V11" s="84" t="s">
        <v>451</v>
      </c>
      <c r="W11" s="80"/>
      <c r="X11" s="80"/>
      <c r="Y11" s="86" t="s">
        <v>545</v>
      </c>
      <c r="Z11" s="80"/>
      <c r="AA11">
        <v>1</v>
      </c>
    </row>
    <row r="12" spans="1:27" x14ac:dyDescent="0.25">
      <c r="A12" s="66" t="s">
        <v>198</v>
      </c>
      <c r="B12" s="66" t="s">
        <v>198</v>
      </c>
      <c r="C12" s="67"/>
      <c r="D12" s="68"/>
      <c r="E12" s="67"/>
      <c r="F12" s="70"/>
      <c r="G12" s="67"/>
      <c r="H12" s="71"/>
      <c r="I12" s="72"/>
      <c r="J12" s="72"/>
      <c r="K12" s="36"/>
      <c r="L12" s="73"/>
      <c r="M12" s="73"/>
      <c r="N12" s="74"/>
      <c r="O12" s="80" t="s">
        <v>179</v>
      </c>
      <c r="P12" s="82">
        <v>42759.558854166666</v>
      </c>
      <c r="Q12" s="80" t="s">
        <v>311</v>
      </c>
      <c r="R12" s="84" t="s">
        <v>378</v>
      </c>
      <c r="S12" s="80" t="s">
        <v>411</v>
      </c>
      <c r="T12" s="80"/>
      <c r="U12" s="82">
        <v>42759.558854166666</v>
      </c>
      <c r="V12" s="84" t="s">
        <v>452</v>
      </c>
      <c r="W12" s="80"/>
      <c r="X12" s="80"/>
      <c r="Y12" s="86" t="s">
        <v>546</v>
      </c>
      <c r="Z12" s="80"/>
      <c r="AA12">
        <v>1</v>
      </c>
    </row>
    <row r="13" spans="1:27" x14ac:dyDescent="0.25">
      <c r="A13" s="66" t="s">
        <v>199</v>
      </c>
      <c r="B13" s="66" t="s">
        <v>199</v>
      </c>
      <c r="C13" s="67"/>
      <c r="D13" s="68"/>
      <c r="E13" s="67"/>
      <c r="F13" s="70"/>
      <c r="G13" s="67"/>
      <c r="H13" s="71"/>
      <c r="I13" s="72"/>
      <c r="J13" s="72"/>
      <c r="K13" s="36"/>
      <c r="L13" s="73"/>
      <c r="M13" s="73"/>
      <c r="N13" s="74"/>
      <c r="O13" s="80" t="s">
        <v>179</v>
      </c>
      <c r="P13" s="82">
        <v>42759.558877314812</v>
      </c>
      <c r="Q13" s="80" t="s">
        <v>312</v>
      </c>
      <c r="R13" s="84" t="s">
        <v>378</v>
      </c>
      <c r="S13" s="80" t="s">
        <v>411</v>
      </c>
      <c r="T13" s="80"/>
      <c r="U13" s="82">
        <v>42759.558877314812</v>
      </c>
      <c r="V13" s="84" t="s">
        <v>453</v>
      </c>
      <c r="W13" s="80"/>
      <c r="X13" s="80"/>
      <c r="Y13" s="86" t="s">
        <v>547</v>
      </c>
      <c r="Z13" s="80"/>
      <c r="AA13">
        <v>1</v>
      </c>
    </row>
    <row r="14" spans="1:27" x14ac:dyDescent="0.25">
      <c r="A14" s="66" t="s">
        <v>200</v>
      </c>
      <c r="B14" s="66" t="s">
        <v>200</v>
      </c>
      <c r="C14" s="67"/>
      <c r="D14" s="68"/>
      <c r="E14" s="67"/>
      <c r="F14" s="70"/>
      <c r="G14" s="67"/>
      <c r="H14" s="71"/>
      <c r="I14" s="72"/>
      <c r="J14" s="72"/>
      <c r="K14" s="36"/>
      <c r="L14" s="73"/>
      <c r="M14" s="73"/>
      <c r="N14" s="74"/>
      <c r="O14" s="80" t="s">
        <v>179</v>
      </c>
      <c r="P14" s="82">
        <v>42759.558900462966</v>
      </c>
      <c r="Q14" s="80" t="s">
        <v>313</v>
      </c>
      <c r="R14" s="84" t="s">
        <v>378</v>
      </c>
      <c r="S14" s="80" t="s">
        <v>411</v>
      </c>
      <c r="T14" s="80"/>
      <c r="U14" s="82">
        <v>42759.558900462966</v>
      </c>
      <c r="V14" s="84" t="s">
        <v>454</v>
      </c>
      <c r="W14" s="80"/>
      <c r="X14" s="80"/>
      <c r="Y14" s="86" t="s">
        <v>548</v>
      </c>
      <c r="Z14" s="80"/>
      <c r="AA14">
        <v>1</v>
      </c>
    </row>
    <row r="15" spans="1:27" x14ac:dyDescent="0.25">
      <c r="A15" s="66" t="s">
        <v>201</v>
      </c>
      <c r="B15" s="66" t="s">
        <v>201</v>
      </c>
      <c r="C15" s="67"/>
      <c r="D15" s="68"/>
      <c r="E15" s="67"/>
      <c r="F15" s="70"/>
      <c r="G15" s="67"/>
      <c r="H15" s="71"/>
      <c r="I15" s="72"/>
      <c r="J15" s="72"/>
      <c r="K15" s="36"/>
      <c r="L15" s="73"/>
      <c r="M15" s="73"/>
      <c r="N15" s="74"/>
      <c r="O15" s="80" t="s">
        <v>179</v>
      </c>
      <c r="P15" s="82">
        <v>42759.558912037035</v>
      </c>
      <c r="Q15" s="80" t="s">
        <v>314</v>
      </c>
      <c r="R15" s="84" t="s">
        <v>378</v>
      </c>
      <c r="S15" s="80" t="s">
        <v>411</v>
      </c>
      <c r="T15" s="80"/>
      <c r="U15" s="82">
        <v>42759.558912037035</v>
      </c>
      <c r="V15" s="84" t="s">
        <v>455</v>
      </c>
      <c r="W15" s="80"/>
      <c r="X15" s="80"/>
      <c r="Y15" s="86" t="s">
        <v>549</v>
      </c>
      <c r="Z15" s="80"/>
      <c r="AA15">
        <v>1</v>
      </c>
    </row>
    <row r="16" spans="1:27" x14ac:dyDescent="0.25">
      <c r="A16" s="66" t="s">
        <v>202</v>
      </c>
      <c r="B16" s="66" t="s">
        <v>202</v>
      </c>
      <c r="C16" s="67"/>
      <c r="D16" s="68"/>
      <c r="E16" s="67"/>
      <c r="F16" s="70"/>
      <c r="G16" s="67"/>
      <c r="H16" s="71"/>
      <c r="I16" s="72"/>
      <c r="J16" s="72"/>
      <c r="K16" s="36"/>
      <c r="L16" s="73"/>
      <c r="M16" s="73"/>
      <c r="N16" s="74"/>
      <c r="O16" s="80" t="s">
        <v>179</v>
      </c>
      <c r="P16" s="82">
        <v>42759.558923611112</v>
      </c>
      <c r="Q16" s="80" t="s">
        <v>315</v>
      </c>
      <c r="R16" s="84" t="s">
        <v>378</v>
      </c>
      <c r="S16" s="80" t="s">
        <v>411</v>
      </c>
      <c r="T16" s="80"/>
      <c r="U16" s="82">
        <v>42759.558923611112</v>
      </c>
      <c r="V16" s="84" t="s">
        <v>456</v>
      </c>
      <c r="W16" s="80"/>
      <c r="X16" s="80"/>
      <c r="Y16" s="86" t="s">
        <v>550</v>
      </c>
      <c r="Z16" s="80"/>
      <c r="AA16">
        <v>1</v>
      </c>
    </row>
    <row r="17" spans="1:27" x14ac:dyDescent="0.25">
      <c r="A17" s="66" t="s">
        <v>203</v>
      </c>
      <c r="B17" s="66" t="s">
        <v>203</v>
      </c>
      <c r="C17" s="67"/>
      <c r="D17" s="68"/>
      <c r="E17" s="67"/>
      <c r="F17" s="70"/>
      <c r="G17" s="67"/>
      <c r="H17" s="71"/>
      <c r="I17" s="72"/>
      <c r="J17" s="72"/>
      <c r="K17" s="36"/>
      <c r="L17" s="73"/>
      <c r="M17" s="73"/>
      <c r="N17" s="74"/>
      <c r="O17" s="80" t="s">
        <v>179</v>
      </c>
      <c r="P17" s="82">
        <v>42759.558923611112</v>
      </c>
      <c r="Q17" s="80" t="s">
        <v>316</v>
      </c>
      <c r="R17" s="84" t="s">
        <v>378</v>
      </c>
      <c r="S17" s="80" t="s">
        <v>411</v>
      </c>
      <c r="T17" s="80"/>
      <c r="U17" s="82">
        <v>42759.558923611112</v>
      </c>
      <c r="V17" s="84" t="s">
        <v>457</v>
      </c>
      <c r="W17" s="80"/>
      <c r="X17" s="80"/>
      <c r="Y17" s="86" t="s">
        <v>551</v>
      </c>
      <c r="Z17" s="80"/>
      <c r="AA17">
        <v>2</v>
      </c>
    </row>
    <row r="18" spans="1:27" x14ac:dyDescent="0.25">
      <c r="A18" s="66" t="s">
        <v>204</v>
      </c>
      <c r="B18" s="66" t="s">
        <v>204</v>
      </c>
      <c r="C18" s="67"/>
      <c r="D18" s="68"/>
      <c r="E18" s="67"/>
      <c r="F18" s="70"/>
      <c r="G18" s="67"/>
      <c r="H18" s="71"/>
      <c r="I18" s="72"/>
      <c r="J18" s="72"/>
      <c r="K18" s="36"/>
      <c r="L18" s="73"/>
      <c r="M18" s="73"/>
      <c r="N18" s="74"/>
      <c r="O18" s="80" t="s">
        <v>179</v>
      </c>
      <c r="P18" s="82">
        <v>42759.558923611112</v>
      </c>
      <c r="Q18" s="80" t="s">
        <v>317</v>
      </c>
      <c r="R18" s="84" t="s">
        <v>378</v>
      </c>
      <c r="S18" s="80" t="s">
        <v>411</v>
      </c>
      <c r="T18" s="80"/>
      <c r="U18" s="82">
        <v>42759.558923611112</v>
      </c>
      <c r="V18" s="84" t="s">
        <v>458</v>
      </c>
      <c r="W18" s="80"/>
      <c r="X18" s="80"/>
      <c r="Y18" s="86" t="s">
        <v>552</v>
      </c>
      <c r="Z18" s="80"/>
      <c r="AA18">
        <v>2</v>
      </c>
    </row>
    <row r="19" spans="1:27" x14ac:dyDescent="0.25">
      <c r="A19" s="66" t="s">
        <v>205</v>
      </c>
      <c r="B19" s="66" t="s">
        <v>205</v>
      </c>
      <c r="C19" s="67"/>
      <c r="D19" s="68"/>
      <c r="E19" s="67"/>
      <c r="F19" s="70"/>
      <c r="G19" s="67"/>
      <c r="H19" s="71"/>
      <c r="I19" s="72"/>
      <c r="J19" s="72"/>
      <c r="K19" s="36"/>
      <c r="L19" s="73"/>
      <c r="M19" s="73"/>
      <c r="N19" s="74"/>
      <c r="O19" s="80" t="s">
        <v>179</v>
      </c>
      <c r="P19" s="82">
        <v>42759.558946759258</v>
      </c>
      <c r="Q19" s="80" t="s">
        <v>318</v>
      </c>
      <c r="R19" s="84" t="s">
        <v>378</v>
      </c>
      <c r="S19" s="80" t="s">
        <v>411</v>
      </c>
      <c r="T19" s="80"/>
      <c r="U19" s="82">
        <v>42759.558946759258</v>
      </c>
      <c r="V19" s="84" t="s">
        <v>459</v>
      </c>
      <c r="W19" s="80"/>
      <c r="X19" s="80"/>
      <c r="Y19" s="86" t="s">
        <v>553</v>
      </c>
      <c r="Z19" s="80"/>
      <c r="AA19">
        <v>2</v>
      </c>
    </row>
    <row r="20" spans="1:27" x14ac:dyDescent="0.25">
      <c r="A20" s="66" t="s">
        <v>206</v>
      </c>
      <c r="B20" s="66" t="s">
        <v>206</v>
      </c>
      <c r="C20" s="67"/>
      <c r="D20" s="68"/>
      <c r="E20" s="67"/>
      <c r="F20" s="70"/>
      <c r="G20" s="67"/>
      <c r="H20" s="71"/>
      <c r="I20" s="72"/>
      <c r="J20" s="72"/>
      <c r="K20" s="36"/>
      <c r="L20" s="73"/>
      <c r="M20" s="73"/>
      <c r="N20" s="74"/>
      <c r="O20" s="80" t="s">
        <v>179</v>
      </c>
      <c r="P20" s="82">
        <v>42759.558946759258</v>
      </c>
      <c r="Q20" s="80" t="s">
        <v>319</v>
      </c>
      <c r="R20" s="84" t="s">
        <v>378</v>
      </c>
      <c r="S20" s="80" t="s">
        <v>411</v>
      </c>
      <c r="T20" s="80"/>
      <c r="U20" s="82">
        <v>42759.558946759258</v>
      </c>
      <c r="V20" s="84" t="s">
        <v>460</v>
      </c>
      <c r="W20" s="80"/>
      <c r="X20" s="80"/>
      <c r="Y20" s="86" t="s">
        <v>554</v>
      </c>
      <c r="Z20" s="80"/>
      <c r="AA20">
        <v>2</v>
      </c>
    </row>
    <row r="21" spans="1:27" x14ac:dyDescent="0.25">
      <c r="A21" s="66" t="s">
        <v>207</v>
      </c>
      <c r="B21" s="66" t="s">
        <v>207</v>
      </c>
      <c r="C21" s="67"/>
      <c r="D21" s="68"/>
      <c r="E21" s="67"/>
      <c r="F21" s="70"/>
      <c r="G21" s="67"/>
      <c r="H21" s="71"/>
      <c r="I21" s="72"/>
      <c r="J21" s="72"/>
      <c r="K21" s="36"/>
      <c r="L21" s="73"/>
      <c r="M21" s="73"/>
      <c r="N21" s="74"/>
      <c r="O21" s="80" t="s">
        <v>179</v>
      </c>
      <c r="P21" s="82">
        <v>42759.559062499997</v>
      </c>
      <c r="Q21" s="80" t="s">
        <v>320</v>
      </c>
      <c r="R21" s="84" t="s">
        <v>379</v>
      </c>
      <c r="S21" s="80" t="s">
        <v>411</v>
      </c>
      <c r="T21" s="80" t="s">
        <v>435</v>
      </c>
      <c r="U21" s="82">
        <v>42759.559062499997</v>
      </c>
      <c r="V21" s="84" t="s">
        <v>461</v>
      </c>
      <c r="W21" s="80"/>
      <c r="X21" s="80"/>
      <c r="Y21" s="86" t="s">
        <v>555</v>
      </c>
      <c r="Z21" s="80"/>
      <c r="AA21">
        <v>2</v>
      </c>
    </row>
    <row r="22" spans="1:27" x14ac:dyDescent="0.25">
      <c r="A22" s="66" t="s">
        <v>208</v>
      </c>
      <c r="B22" s="66" t="s">
        <v>208</v>
      </c>
      <c r="C22" s="67"/>
      <c r="D22" s="68"/>
      <c r="E22" s="67"/>
      <c r="F22" s="70"/>
      <c r="G22" s="67"/>
      <c r="H22" s="71"/>
      <c r="I22" s="72"/>
      <c r="J22" s="72"/>
      <c r="K22" s="36"/>
      <c r="L22" s="73"/>
      <c r="M22" s="73"/>
      <c r="N22" s="74"/>
      <c r="O22" s="80" t="s">
        <v>179</v>
      </c>
      <c r="P22" s="82">
        <v>42759.55914351852</v>
      </c>
      <c r="Q22" s="80" t="s">
        <v>321</v>
      </c>
      <c r="R22" s="84" t="s">
        <v>378</v>
      </c>
      <c r="S22" s="80" t="s">
        <v>411</v>
      </c>
      <c r="T22" s="80"/>
      <c r="U22" s="82">
        <v>42759.55914351852</v>
      </c>
      <c r="V22" s="84" t="s">
        <v>462</v>
      </c>
      <c r="W22" s="80"/>
      <c r="X22" s="80"/>
      <c r="Y22" s="86" t="s">
        <v>556</v>
      </c>
      <c r="Z22" s="80"/>
      <c r="AA22">
        <v>2</v>
      </c>
    </row>
    <row r="23" spans="1:27" x14ac:dyDescent="0.25">
      <c r="A23" s="66" t="s">
        <v>209</v>
      </c>
      <c r="B23" s="66" t="s">
        <v>209</v>
      </c>
      <c r="C23" s="67"/>
      <c r="D23" s="68"/>
      <c r="E23" s="67"/>
      <c r="F23" s="70"/>
      <c r="G23" s="67"/>
      <c r="H23" s="71"/>
      <c r="I23" s="72"/>
      <c r="J23" s="72"/>
      <c r="K23" s="36"/>
      <c r="L23" s="73"/>
      <c r="M23" s="73"/>
      <c r="N23" s="74"/>
      <c r="O23" s="80" t="s">
        <v>179</v>
      </c>
      <c r="P23" s="82">
        <v>42759.559178240743</v>
      </c>
      <c r="Q23" s="80" t="s">
        <v>322</v>
      </c>
      <c r="R23" s="84" t="s">
        <v>378</v>
      </c>
      <c r="S23" s="80" t="s">
        <v>411</v>
      </c>
      <c r="T23" s="80"/>
      <c r="U23" s="82">
        <v>42759.559178240743</v>
      </c>
      <c r="V23" s="84" t="s">
        <v>463</v>
      </c>
      <c r="W23" s="80"/>
      <c r="X23" s="80"/>
      <c r="Y23" s="86" t="s">
        <v>557</v>
      </c>
      <c r="Z23" s="80"/>
      <c r="AA23">
        <v>2</v>
      </c>
    </row>
    <row r="24" spans="1:27" x14ac:dyDescent="0.25">
      <c r="A24" s="66" t="s">
        <v>210</v>
      </c>
      <c r="B24" s="66" t="s">
        <v>210</v>
      </c>
      <c r="C24" s="67"/>
      <c r="D24" s="68"/>
      <c r="E24" s="67"/>
      <c r="F24" s="70"/>
      <c r="G24" s="67"/>
      <c r="H24" s="71"/>
      <c r="I24" s="72"/>
      <c r="J24" s="72"/>
      <c r="K24" s="36"/>
      <c r="L24" s="73"/>
      <c r="M24" s="73"/>
      <c r="N24" s="74"/>
      <c r="O24" s="80" t="s">
        <v>179</v>
      </c>
      <c r="P24" s="82">
        <v>42759.559537037036</v>
      </c>
      <c r="Q24" s="80" t="s">
        <v>323</v>
      </c>
      <c r="R24" s="80"/>
      <c r="S24" s="80"/>
      <c r="T24" s="80"/>
      <c r="U24" s="82">
        <v>42759.559537037036</v>
      </c>
      <c r="V24" s="84" t="s">
        <v>464</v>
      </c>
      <c r="W24" s="80"/>
      <c r="X24" s="80"/>
      <c r="Y24" s="86" t="s">
        <v>558</v>
      </c>
      <c r="Z24" s="80"/>
      <c r="AA24">
        <v>2</v>
      </c>
    </row>
    <row r="25" spans="1:27" x14ac:dyDescent="0.25">
      <c r="A25" s="66" t="s">
        <v>211</v>
      </c>
      <c r="B25" s="66" t="s">
        <v>211</v>
      </c>
      <c r="C25" s="67"/>
      <c r="D25" s="68"/>
      <c r="E25" s="67"/>
      <c r="F25" s="70"/>
      <c r="G25" s="67"/>
      <c r="H25" s="71"/>
      <c r="I25" s="72"/>
      <c r="J25" s="72"/>
      <c r="K25" s="36"/>
      <c r="L25" s="73"/>
      <c r="M25" s="73"/>
      <c r="N25" s="74"/>
      <c r="O25" s="80" t="s">
        <v>179</v>
      </c>
      <c r="P25" s="82">
        <v>42759.559861111113</v>
      </c>
      <c r="Q25" s="80" t="s">
        <v>324</v>
      </c>
      <c r="R25" s="84" t="s">
        <v>380</v>
      </c>
      <c r="S25" s="80" t="s">
        <v>412</v>
      </c>
      <c r="T25" s="80"/>
      <c r="U25" s="82">
        <v>42759.559861111113</v>
      </c>
      <c r="V25" s="84" t="s">
        <v>465</v>
      </c>
      <c r="W25" s="80"/>
      <c r="X25" s="80"/>
      <c r="Y25" s="86" t="s">
        <v>559</v>
      </c>
      <c r="Z25" s="80"/>
      <c r="AA25">
        <v>2</v>
      </c>
    </row>
    <row r="26" spans="1:27" x14ac:dyDescent="0.25">
      <c r="A26" s="66" t="s">
        <v>212</v>
      </c>
      <c r="B26" s="66" t="s">
        <v>212</v>
      </c>
      <c r="C26" s="67"/>
      <c r="D26" s="68"/>
      <c r="E26" s="67"/>
      <c r="F26" s="70"/>
      <c r="G26" s="67"/>
      <c r="H26" s="71"/>
      <c r="I26" s="72"/>
      <c r="J26" s="72"/>
      <c r="K26" s="36"/>
      <c r="L26" s="73"/>
      <c r="M26" s="73"/>
      <c r="N26" s="74"/>
      <c r="O26" s="80" t="s">
        <v>179</v>
      </c>
      <c r="P26" s="82">
        <v>42759.560960648145</v>
      </c>
      <c r="Q26" s="80" t="s">
        <v>325</v>
      </c>
      <c r="R26" s="84" t="s">
        <v>381</v>
      </c>
      <c r="S26" s="80" t="s">
        <v>413</v>
      </c>
      <c r="T26" s="80"/>
      <c r="U26" s="82">
        <v>42759.560960648145</v>
      </c>
      <c r="V26" s="84" t="s">
        <v>466</v>
      </c>
      <c r="W26" s="80"/>
      <c r="X26" s="80"/>
      <c r="Y26" s="86" t="s">
        <v>560</v>
      </c>
      <c r="Z26" s="80"/>
      <c r="AA26">
        <v>2</v>
      </c>
    </row>
    <row r="27" spans="1:27" x14ac:dyDescent="0.25">
      <c r="A27" s="66" t="s">
        <v>213</v>
      </c>
      <c r="B27" s="66" t="s">
        <v>281</v>
      </c>
      <c r="C27" s="67"/>
      <c r="D27" s="68"/>
      <c r="E27" s="67"/>
      <c r="F27" s="70"/>
      <c r="G27" s="67"/>
      <c r="H27" s="71"/>
      <c r="I27" s="72"/>
      <c r="J27" s="72"/>
      <c r="K27" s="36"/>
      <c r="L27" s="73"/>
      <c r="M27" s="73"/>
      <c r="N27" s="74"/>
      <c r="O27" s="80" t="s">
        <v>301</v>
      </c>
      <c r="P27" s="82">
        <v>42759.561099537037</v>
      </c>
      <c r="Q27" s="80" t="s">
        <v>326</v>
      </c>
      <c r="R27" s="80"/>
      <c r="S27" s="80"/>
      <c r="T27" s="80"/>
      <c r="U27" s="82">
        <v>42759.561099537037</v>
      </c>
      <c r="V27" s="84" t="s">
        <v>467</v>
      </c>
      <c r="W27" s="80"/>
      <c r="X27" s="80"/>
      <c r="Y27" s="86" t="s">
        <v>561</v>
      </c>
      <c r="Z27" s="80"/>
      <c r="AA27">
        <v>2</v>
      </c>
    </row>
    <row r="28" spans="1:27" x14ac:dyDescent="0.25">
      <c r="A28" s="66" t="s">
        <v>214</v>
      </c>
      <c r="B28" s="66" t="s">
        <v>214</v>
      </c>
      <c r="C28" s="67"/>
      <c r="D28" s="68"/>
      <c r="E28" s="67"/>
      <c r="F28" s="70"/>
      <c r="G28" s="67"/>
      <c r="H28" s="71"/>
      <c r="I28" s="72"/>
      <c r="J28" s="72"/>
      <c r="K28" s="36"/>
      <c r="L28" s="73"/>
      <c r="M28" s="73"/>
      <c r="N28" s="74"/>
      <c r="O28" s="80" t="s">
        <v>179</v>
      </c>
      <c r="P28" s="82">
        <v>42759.561435185184</v>
      </c>
      <c r="Q28" s="80" t="s">
        <v>327</v>
      </c>
      <c r="R28" s="84" t="s">
        <v>379</v>
      </c>
      <c r="S28" s="80" t="s">
        <v>411</v>
      </c>
      <c r="T28" s="80" t="s">
        <v>436</v>
      </c>
      <c r="U28" s="82">
        <v>42759.561435185184</v>
      </c>
      <c r="V28" s="84" t="s">
        <v>468</v>
      </c>
      <c r="W28" s="80"/>
      <c r="X28" s="80"/>
      <c r="Y28" s="86" t="s">
        <v>562</v>
      </c>
      <c r="Z28" s="80"/>
      <c r="AA28">
        <v>2</v>
      </c>
    </row>
    <row r="29" spans="1:27" x14ac:dyDescent="0.25">
      <c r="A29" s="66" t="s">
        <v>215</v>
      </c>
      <c r="B29" s="66" t="s">
        <v>282</v>
      </c>
      <c r="C29" s="67"/>
      <c r="D29" s="68"/>
      <c r="E29" s="67"/>
      <c r="F29" s="70"/>
      <c r="G29" s="67"/>
      <c r="H29" s="71"/>
      <c r="I29" s="72"/>
      <c r="J29" s="72"/>
      <c r="K29" s="36"/>
      <c r="L29" s="73"/>
      <c r="M29" s="73"/>
      <c r="N29" s="74"/>
      <c r="O29" s="80" t="s">
        <v>301</v>
      </c>
      <c r="P29" s="82">
        <v>42759.561967592592</v>
      </c>
      <c r="Q29" s="80" t="s">
        <v>328</v>
      </c>
      <c r="R29" s="84" t="s">
        <v>382</v>
      </c>
      <c r="S29" s="80" t="s">
        <v>414</v>
      </c>
      <c r="T29" s="80" t="s">
        <v>437</v>
      </c>
      <c r="U29" s="82">
        <v>42759.561967592592</v>
      </c>
      <c r="V29" s="84" t="s">
        <v>469</v>
      </c>
      <c r="W29" s="80"/>
      <c r="X29" s="80"/>
      <c r="Y29" s="86" t="s">
        <v>563</v>
      </c>
      <c r="Z29" s="80"/>
      <c r="AA29">
        <v>2</v>
      </c>
    </row>
    <row r="30" spans="1:27" x14ac:dyDescent="0.25">
      <c r="A30" s="66" t="s">
        <v>216</v>
      </c>
      <c r="B30" s="66" t="s">
        <v>216</v>
      </c>
      <c r="C30" s="67"/>
      <c r="D30" s="68"/>
      <c r="E30" s="67"/>
      <c r="F30" s="70"/>
      <c r="G30" s="67"/>
      <c r="H30" s="71"/>
      <c r="I30" s="72"/>
      <c r="J30" s="72"/>
      <c r="K30" s="36"/>
      <c r="L30" s="73"/>
      <c r="M30" s="73"/>
      <c r="N30" s="74"/>
      <c r="O30" s="80" t="s">
        <v>179</v>
      </c>
      <c r="P30" s="82">
        <v>42759.56449074074</v>
      </c>
      <c r="Q30" s="80" t="s">
        <v>329</v>
      </c>
      <c r="R30" s="84" t="s">
        <v>383</v>
      </c>
      <c r="S30" s="80" t="s">
        <v>411</v>
      </c>
      <c r="T30" s="80"/>
      <c r="U30" s="82">
        <v>42759.56449074074</v>
      </c>
      <c r="V30" s="84" t="s">
        <v>470</v>
      </c>
      <c r="W30" s="80"/>
      <c r="X30" s="80"/>
      <c r="Y30" s="86" t="s">
        <v>564</v>
      </c>
      <c r="Z30" s="80"/>
      <c r="AA30">
        <v>2</v>
      </c>
    </row>
    <row r="31" spans="1:27" x14ac:dyDescent="0.25">
      <c r="A31" s="66" t="s">
        <v>217</v>
      </c>
      <c r="B31" s="66" t="s">
        <v>217</v>
      </c>
      <c r="C31" s="67"/>
      <c r="D31" s="68"/>
      <c r="E31" s="67"/>
      <c r="F31" s="70"/>
      <c r="G31" s="67"/>
      <c r="H31" s="71"/>
      <c r="I31" s="72"/>
      <c r="J31" s="72"/>
      <c r="K31" s="36"/>
      <c r="L31" s="73"/>
      <c r="M31" s="73"/>
      <c r="N31" s="74"/>
      <c r="O31" s="80" t="s">
        <v>179</v>
      </c>
      <c r="P31" s="82">
        <v>42759.562442129631</v>
      </c>
      <c r="Q31" s="80" t="s">
        <v>330</v>
      </c>
      <c r="R31" s="80"/>
      <c r="S31" s="80"/>
      <c r="T31" s="80" t="s">
        <v>438</v>
      </c>
      <c r="U31" s="82">
        <v>42759.562442129631</v>
      </c>
      <c r="V31" s="84" t="s">
        <v>471</v>
      </c>
      <c r="W31" s="80"/>
      <c r="X31" s="80"/>
      <c r="Y31" s="86" t="s">
        <v>565</v>
      </c>
      <c r="Z31" s="80"/>
      <c r="AA31">
        <v>2</v>
      </c>
    </row>
    <row r="32" spans="1:27" x14ac:dyDescent="0.25">
      <c r="A32" s="66" t="s">
        <v>218</v>
      </c>
      <c r="B32" s="66" t="s">
        <v>217</v>
      </c>
      <c r="C32" s="67"/>
      <c r="D32" s="68"/>
      <c r="E32" s="67"/>
      <c r="F32" s="70"/>
      <c r="G32" s="67"/>
      <c r="H32" s="71"/>
      <c r="I32" s="72"/>
      <c r="J32" s="72"/>
      <c r="K32" s="36"/>
      <c r="L32" s="73"/>
      <c r="M32" s="73"/>
      <c r="N32" s="74"/>
      <c r="O32" s="80" t="s">
        <v>301</v>
      </c>
      <c r="P32" s="82">
        <v>42759.565601851849</v>
      </c>
      <c r="Q32" s="80" t="s">
        <v>331</v>
      </c>
      <c r="R32" s="80"/>
      <c r="S32" s="80"/>
      <c r="T32" s="80" t="s">
        <v>438</v>
      </c>
      <c r="U32" s="82">
        <v>42759.565601851849</v>
      </c>
      <c r="V32" s="84" t="s">
        <v>472</v>
      </c>
      <c r="W32" s="80"/>
      <c r="X32" s="80"/>
      <c r="Y32" s="86" t="s">
        <v>566</v>
      </c>
      <c r="Z32" s="80"/>
      <c r="AA32">
        <v>2</v>
      </c>
    </row>
    <row r="33" spans="1:27" x14ac:dyDescent="0.25">
      <c r="A33" s="66" t="s">
        <v>219</v>
      </c>
      <c r="B33" s="66" t="s">
        <v>283</v>
      </c>
      <c r="C33" s="67"/>
      <c r="D33" s="68"/>
      <c r="E33" s="67"/>
      <c r="F33" s="70"/>
      <c r="G33" s="67"/>
      <c r="H33" s="71"/>
      <c r="I33" s="72"/>
      <c r="J33" s="72"/>
      <c r="K33" s="36"/>
      <c r="L33" s="73"/>
      <c r="M33" s="73"/>
      <c r="N33" s="74"/>
      <c r="O33" s="80" t="s">
        <v>301</v>
      </c>
      <c r="P33" s="82">
        <v>42759.565659722219</v>
      </c>
      <c r="Q33" s="80" t="s">
        <v>332</v>
      </c>
      <c r="R33" s="84" t="s">
        <v>384</v>
      </c>
      <c r="S33" s="80" t="s">
        <v>415</v>
      </c>
      <c r="T33" s="80"/>
      <c r="U33" s="82">
        <v>42759.565659722219</v>
      </c>
      <c r="V33" s="84" t="s">
        <v>473</v>
      </c>
      <c r="W33" s="80"/>
      <c r="X33" s="80"/>
      <c r="Y33" s="86" t="s">
        <v>567</v>
      </c>
      <c r="Z33" s="80"/>
      <c r="AA33">
        <v>2</v>
      </c>
    </row>
    <row r="34" spans="1:27" x14ac:dyDescent="0.25">
      <c r="A34" s="66" t="s">
        <v>220</v>
      </c>
      <c r="B34" s="66" t="s">
        <v>220</v>
      </c>
      <c r="C34" s="67"/>
      <c r="D34" s="68"/>
      <c r="E34" s="67"/>
      <c r="F34" s="70"/>
      <c r="G34" s="67"/>
      <c r="H34" s="71"/>
      <c r="I34" s="72"/>
      <c r="J34" s="72"/>
      <c r="K34" s="36"/>
      <c r="L34" s="73"/>
      <c r="M34" s="73"/>
      <c r="N34" s="74"/>
      <c r="O34" s="80" t="s">
        <v>179</v>
      </c>
      <c r="P34" s="82">
        <v>42759.565995370373</v>
      </c>
      <c r="Q34" s="80" t="s">
        <v>333</v>
      </c>
      <c r="R34" s="84" t="s">
        <v>385</v>
      </c>
      <c r="S34" s="80" t="s">
        <v>416</v>
      </c>
      <c r="T34" s="80"/>
      <c r="U34" s="82">
        <v>42759.565995370373</v>
      </c>
      <c r="V34" s="84" t="s">
        <v>474</v>
      </c>
      <c r="W34" s="80"/>
      <c r="X34" s="80"/>
      <c r="Y34" s="86" t="s">
        <v>568</v>
      </c>
      <c r="Z34" s="80"/>
      <c r="AA34">
        <v>2</v>
      </c>
    </row>
    <row r="35" spans="1:27" x14ac:dyDescent="0.25">
      <c r="A35" s="66" t="s">
        <v>221</v>
      </c>
      <c r="B35" s="66" t="s">
        <v>221</v>
      </c>
      <c r="C35" s="67"/>
      <c r="D35" s="68"/>
      <c r="E35" s="67"/>
      <c r="F35" s="70"/>
      <c r="G35" s="67"/>
      <c r="H35" s="71"/>
      <c r="I35" s="72"/>
      <c r="J35" s="72"/>
      <c r="K35" s="36"/>
      <c r="L35" s="73"/>
      <c r="M35" s="73"/>
      <c r="N35" s="74"/>
      <c r="O35" s="80" t="s">
        <v>179</v>
      </c>
      <c r="P35" s="82">
        <v>42759.566435185188</v>
      </c>
      <c r="Q35" s="80" t="s">
        <v>334</v>
      </c>
      <c r="R35" s="84" t="s">
        <v>386</v>
      </c>
      <c r="S35" s="80" t="s">
        <v>417</v>
      </c>
      <c r="T35" s="80"/>
      <c r="U35" s="82">
        <v>42759.566435185188</v>
      </c>
      <c r="V35" s="84" t="s">
        <v>475</v>
      </c>
      <c r="W35" s="80"/>
      <c r="X35" s="80"/>
      <c r="Y35" s="86" t="s">
        <v>569</v>
      </c>
      <c r="Z35" s="80"/>
      <c r="AA35">
        <v>2</v>
      </c>
    </row>
    <row r="36" spans="1:27" x14ac:dyDescent="0.25">
      <c r="A36" s="66" t="s">
        <v>222</v>
      </c>
      <c r="B36" s="66" t="s">
        <v>222</v>
      </c>
      <c r="C36" s="67"/>
      <c r="D36" s="68"/>
      <c r="E36" s="67"/>
      <c r="F36" s="70"/>
      <c r="G36" s="67"/>
      <c r="H36" s="71"/>
      <c r="I36" s="72"/>
      <c r="J36" s="72"/>
      <c r="K36" s="36"/>
      <c r="L36" s="73"/>
      <c r="M36" s="73"/>
      <c r="N36" s="74"/>
      <c r="O36" s="80" t="s">
        <v>179</v>
      </c>
      <c r="P36" s="82">
        <v>42759.566770833335</v>
      </c>
      <c r="Q36" s="80" t="s">
        <v>335</v>
      </c>
      <c r="R36" s="84" t="s">
        <v>381</v>
      </c>
      <c r="S36" s="80" t="s">
        <v>413</v>
      </c>
      <c r="T36" s="80"/>
      <c r="U36" s="82">
        <v>42759.566770833335</v>
      </c>
      <c r="V36" s="84" t="s">
        <v>476</v>
      </c>
      <c r="W36" s="80"/>
      <c r="X36" s="80"/>
      <c r="Y36" s="86" t="s">
        <v>570</v>
      </c>
      <c r="Z36" s="80"/>
      <c r="AA36">
        <v>2</v>
      </c>
    </row>
    <row r="37" spans="1:27" x14ac:dyDescent="0.25">
      <c r="A37" s="66" t="s">
        <v>223</v>
      </c>
      <c r="B37" s="66" t="s">
        <v>284</v>
      </c>
      <c r="C37" s="67"/>
      <c r="D37" s="68"/>
      <c r="E37" s="67"/>
      <c r="F37" s="70"/>
      <c r="G37" s="67"/>
      <c r="H37" s="71"/>
      <c r="I37" s="72"/>
      <c r="J37" s="72"/>
      <c r="K37" s="36"/>
      <c r="L37" s="73"/>
      <c r="M37" s="73"/>
      <c r="N37" s="74"/>
      <c r="O37" s="80" t="s">
        <v>301</v>
      </c>
      <c r="P37" s="82">
        <v>42759.566793981481</v>
      </c>
      <c r="Q37" s="80" t="s">
        <v>336</v>
      </c>
      <c r="R37" s="84" t="s">
        <v>378</v>
      </c>
      <c r="S37" s="80" t="s">
        <v>411</v>
      </c>
      <c r="T37" s="80" t="s">
        <v>439</v>
      </c>
      <c r="U37" s="82">
        <v>42759.566793981481</v>
      </c>
      <c r="V37" s="84" t="s">
        <v>477</v>
      </c>
      <c r="W37" s="80"/>
      <c r="X37" s="80"/>
      <c r="Y37" s="86" t="s">
        <v>571</v>
      </c>
      <c r="Z37" s="80"/>
      <c r="AA37">
        <v>2</v>
      </c>
    </row>
    <row r="38" spans="1:27" x14ac:dyDescent="0.25">
      <c r="A38" s="66" t="s">
        <v>224</v>
      </c>
      <c r="B38" s="66" t="s">
        <v>224</v>
      </c>
      <c r="C38" s="67"/>
      <c r="D38" s="68"/>
      <c r="E38" s="67"/>
      <c r="F38" s="70"/>
      <c r="G38" s="67"/>
      <c r="H38" s="71"/>
      <c r="I38" s="72"/>
      <c r="J38" s="72"/>
      <c r="K38" s="36"/>
      <c r="L38" s="73"/>
      <c r="M38" s="73"/>
      <c r="N38" s="74"/>
      <c r="O38" s="80" t="s">
        <v>179</v>
      </c>
      <c r="P38" s="82">
        <v>42759.567708333336</v>
      </c>
      <c r="Q38" s="80" t="s">
        <v>337</v>
      </c>
      <c r="R38" s="80"/>
      <c r="S38" s="80"/>
      <c r="T38" s="80" t="s">
        <v>440</v>
      </c>
      <c r="U38" s="82">
        <v>42759.567708333336</v>
      </c>
      <c r="V38" s="84" t="s">
        <v>478</v>
      </c>
      <c r="W38" s="80"/>
      <c r="X38" s="80"/>
      <c r="Y38" s="86" t="s">
        <v>572</v>
      </c>
      <c r="Z38" s="80"/>
      <c r="AA38">
        <v>2</v>
      </c>
    </row>
    <row r="39" spans="1:27" x14ac:dyDescent="0.25">
      <c r="A39" s="66" t="s">
        <v>225</v>
      </c>
      <c r="B39" s="66" t="s">
        <v>225</v>
      </c>
      <c r="C39" s="67"/>
      <c r="D39" s="68"/>
      <c r="E39" s="67"/>
      <c r="F39" s="70"/>
      <c r="G39" s="67"/>
      <c r="H39" s="71"/>
      <c r="I39" s="72"/>
      <c r="J39" s="72"/>
      <c r="K39" s="36"/>
      <c r="L39" s="73"/>
      <c r="M39" s="73"/>
      <c r="N39" s="74"/>
      <c r="O39" s="80" t="s">
        <v>179</v>
      </c>
      <c r="P39" s="82">
        <v>42759.568969907406</v>
      </c>
      <c r="Q39" s="80" t="s">
        <v>338</v>
      </c>
      <c r="R39" s="84" t="s">
        <v>378</v>
      </c>
      <c r="S39" s="80" t="s">
        <v>411</v>
      </c>
      <c r="T39" s="80"/>
      <c r="U39" s="82">
        <v>42759.568969907406</v>
      </c>
      <c r="V39" s="84" t="s">
        <v>479</v>
      </c>
      <c r="W39" s="80"/>
      <c r="X39" s="80"/>
      <c r="Y39" s="86" t="s">
        <v>573</v>
      </c>
      <c r="Z39" s="80"/>
      <c r="AA39">
        <v>2</v>
      </c>
    </row>
    <row r="40" spans="1:27" x14ac:dyDescent="0.25">
      <c r="A40" s="66" t="s">
        <v>226</v>
      </c>
      <c r="B40" s="66" t="s">
        <v>285</v>
      </c>
      <c r="C40" s="67"/>
      <c r="D40" s="68"/>
      <c r="E40" s="67"/>
      <c r="F40" s="70"/>
      <c r="G40" s="67"/>
      <c r="H40" s="71"/>
      <c r="I40" s="72"/>
      <c r="J40" s="72"/>
      <c r="K40" s="36"/>
      <c r="L40" s="73"/>
      <c r="M40" s="73"/>
      <c r="N40" s="74"/>
      <c r="O40" s="80" t="s">
        <v>301</v>
      </c>
      <c r="P40" s="82">
        <v>42759.5703587963</v>
      </c>
      <c r="Q40" s="80" t="s">
        <v>339</v>
      </c>
      <c r="R40" s="80"/>
      <c r="S40" s="80"/>
      <c r="T40" s="80"/>
      <c r="U40" s="82">
        <v>42759.5703587963</v>
      </c>
      <c r="V40" s="84" t="s">
        <v>480</v>
      </c>
      <c r="W40" s="80"/>
      <c r="X40" s="80"/>
      <c r="Y40" s="86" t="s">
        <v>574</v>
      </c>
      <c r="Z40" s="80"/>
      <c r="AA40">
        <v>2</v>
      </c>
    </row>
    <row r="41" spans="1:27" x14ac:dyDescent="0.25">
      <c r="A41" s="66" t="s">
        <v>227</v>
      </c>
      <c r="B41" s="66" t="s">
        <v>283</v>
      </c>
      <c r="C41" s="67"/>
      <c r="D41" s="68"/>
      <c r="E41" s="67"/>
      <c r="F41" s="70"/>
      <c r="G41" s="67"/>
      <c r="H41" s="71"/>
      <c r="I41" s="72"/>
      <c r="J41" s="72"/>
      <c r="K41" s="36"/>
      <c r="L41" s="73"/>
      <c r="M41" s="73"/>
      <c r="N41" s="74"/>
      <c r="O41" s="80" t="s">
        <v>301</v>
      </c>
      <c r="P41" s="82">
        <v>42759.570393518516</v>
      </c>
      <c r="Q41" s="80" t="s">
        <v>332</v>
      </c>
      <c r="R41" s="84" t="s">
        <v>384</v>
      </c>
      <c r="S41" s="80" t="s">
        <v>415</v>
      </c>
      <c r="T41" s="80"/>
      <c r="U41" s="82">
        <v>42759.570393518516</v>
      </c>
      <c r="V41" s="84" t="s">
        <v>481</v>
      </c>
      <c r="W41" s="80"/>
      <c r="X41" s="80"/>
      <c r="Y41" s="86" t="s">
        <v>575</v>
      </c>
      <c r="Z41" s="80"/>
      <c r="AA41">
        <v>2</v>
      </c>
    </row>
    <row r="42" spans="1:27" x14ac:dyDescent="0.25">
      <c r="A42" s="66" t="s">
        <v>228</v>
      </c>
      <c r="B42" s="66" t="s">
        <v>228</v>
      </c>
      <c r="C42" s="67"/>
      <c r="D42" s="68"/>
      <c r="E42" s="67"/>
      <c r="F42" s="70"/>
      <c r="G42" s="67"/>
      <c r="H42" s="71"/>
      <c r="I42" s="72"/>
      <c r="J42" s="72"/>
      <c r="K42" s="36"/>
      <c r="L42" s="73"/>
      <c r="M42" s="73"/>
      <c r="N42" s="74"/>
      <c r="O42" s="80" t="s">
        <v>179</v>
      </c>
      <c r="P42" s="82">
        <v>42759.571979166663</v>
      </c>
      <c r="Q42" s="80" t="s">
        <v>340</v>
      </c>
      <c r="R42" s="84" t="s">
        <v>387</v>
      </c>
      <c r="S42" s="80" t="s">
        <v>418</v>
      </c>
      <c r="T42" s="80"/>
      <c r="U42" s="82">
        <v>42759.571979166663</v>
      </c>
      <c r="V42" s="84" t="s">
        <v>482</v>
      </c>
      <c r="W42" s="80"/>
      <c r="X42" s="80"/>
      <c r="Y42" s="86" t="s">
        <v>576</v>
      </c>
      <c r="Z42" s="80"/>
      <c r="AA42">
        <v>2</v>
      </c>
    </row>
    <row r="43" spans="1:27" x14ac:dyDescent="0.25">
      <c r="A43" s="66" t="s">
        <v>229</v>
      </c>
      <c r="B43" s="66" t="s">
        <v>229</v>
      </c>
      <c r="C43" s="67"/>
      <c r="D43" s="68"/>
      <c r="E43" s="67"/>
      <c r="F43" s="70"/>
      <c r="G43" s="67"/>
      <c r="H43" s="71"/>
      <c r="I43" s="72"/>
      <c r="J43" s="72"/>
      <c r="K43" s="36"/>
      <c r="L43" s="73"/>
      <c r="M43" s="73"/>
      <c r="N43" s="74"/>
      <c r="O43" s="80" t="s">
        <v>179</v>
      </c>
      <c r="P43" s="82">
        <v>42759.572442129633</v>
      </c>
      <c r="Q43" s="80" t="s">
        <v>341</v>
      </c>
      <c r="R43" s="84" t="s">
        <v>378</v>
      </c>
      <c r="S43" s="80" t="s">
        <v>411</v>
      </c>
      <c r="T43" s="80"/>
      <c r="U43" s="82">
        <v>42759.572442129633</v>
      </c>
      <c r="V43" s="84" t="s">
        <v>483</v>
      </c>
      <c r="W43" s="80"/>
      <c r="X43" s="80"/>
      <c r="Y43" s="86" t="s">
        <v>577</v>
      </c>
      <c r="Z43" s="80"/>
      <c r="AA43">
        <v>2</v>
      </c>
    </row>
    <row r="44" spans="1:27" x14ac:dyDescent="0.25">
      <c r="A44" s="66" t="s">
        <v>230</v>
      </c>
      <c r="B44" s="66" t="s">
        <v>230</v>
      </c>
      <c r="C44" s="67"/>
      <c r="D44" s="68"/>
      <c r="E44" s="67"/>
      <c r="F44" s="70"/>
      <c r="G44" s="67"/>
      <c r="H44" s="71"/>
      <c r="I44" s="72"/>
      <c r="J44" s="72"/>
      <c r="K44" s="36"/>
      <c r="L44" s="73"/>
      <c r="M44" s="73"/>
      <c r="N44" s="74"/>
      <c r="O44" s="80" t="s">
        <v>179</v>
      </c>
      <c r="P44" s="82">
        <v>42759.573055555556</v>
      </c>
      <c r="Q44" s="80" t="s">
        <v>342</v>
      </c>
      <c r="R44" s="84" t="s">
        <v>378</v>
      </c>
      <c r="S44" s="80" t="s">
        <v>411</v>
      </c>
      <c r="T44" s="80"/>
      <c r="U44" s="82">
        <v>42759.573055555556</v>
      </c>
      <c r="V44" s="84" t="s">
        <v>484</v>
      </c>
      <c r="W44" s="80"/>
      <c r="X44" s="80"/>
      <c r="Y44" s="86" t="s">
        <v>578</v>
      </c>
      <c r="Z44" s="80"/>
      <c r="AA44">
        <v>2</v>
      </c>
    </row>
    <row r="45" spans="1:27" x14ac:dyDescent="0.25">
      <c r="A45" s="66" t="s">
        <v>231</v>
      </c>
      <c r="B45" s="66" t="s">
        <v>231</v>
      </c>
      <c r="C45" s="67"/>
      <c r="D45" s="68"/>
      <c r="E45" s="67"/>
      <c r="F45" s="70"/>
      <c r="G45" s="67"/>
      <c r="H45" s="71"/>
      <c r="I45" s="72"/>
      <c r="J45" s="72"/>
      <c r="K45" s="36"/>
      <c r="L45" s="73"/>
      <c r="M45" s="73"/>
      <c r="N45" s="74"/>
      <c r="O45" s="80" t="s">
        <v>179</v>
      </c>
      <c r="P45" s="82">
        <v>42759.573078703703</v>
      </c>
      <c r="Q45" s="80" t="s">
        <v>343</v>
      </c>
      <c r="R45" s="84" t="s">
        <v>378</v>
      </c>
      <c r="S45" s="80" t="s">
        <v>411</v>
      </c>
      <c r="T45" s="80"/>
      <c r="U45" s="82">
        <v>42759.573078703703</v>
      </c>
      <c r="V45" s="84" t="s">
        <v>485</v>
      </c>
      <c r="W45" s="80"/>
      <c r="X45" s="80"/>
      <c r="Y45" s="86" t="s">
        <v>579</v>
      </c>
      <c r="Z45" s="80"/>
      <c r="AA45">
        <v>2</v>
      </c>
    </row>
    <row r="46" spans="1:27" x14ac:dyDescent="0.25">
      <c r="A46" s="66" t="s">
        <v>232</v>
      </c>
      <c r="B46" s="66" t="s">
        <v>232</v>
      </c>
      <c r="C46" s="67"/>
      <c r="D46" s="68"/>
      <c r="E46" s="67"/>
      <c r="F46" s="70"/>
      <c r="G46" s="67"/>
      <c r="H46" s="71"/>
      <c r="I46" s="72"/>
      <c r="J46" s="72"/>
      <c r="K46" s="36"/>
      <c r="L46" s="73"/>
      <c r="M46" s="73"/>
      <c r="N46" s="74"/>
      <c r="O46" s="80" t="s">
        <v>179</v>
      </c>
      <c r="P46" s="82">
        <v>42759.573101851849</v>
      </c>
      <c r="Q46" s="80" t="s">
        <v>344</v>
      </c>
      <c r="R46" s="84" t="s">
        <v>378</v>
      </c>
      <c r="S46" s="80" t="s">
        <v>411</v>
      </c>
      <c r="T46" s="80"/>
      <c r="U46" s="82">
        <v>42759.573101851849</v>
      </c>
      <c r="V46" s="84" t="s">
        <v>486</v>
      </c>
      <c r="W46" s="80"/>
      <c r="X46" s="80"/>
      <c r="Y46" s="86" t="s">
        <v>580</v>
      </c>
      <c r="Z46" s="80"/>
      <c r="AA46">
        <v>2</v>
      </c>
    </row>
    <row r="47" spans="1:27" x14ac:dyDescent="0.25">
      <c r="A47" s="66" t="s">
        <v>233</v>
      </c>
      <c r="B47" s="66" t="s">
        <v>233</v>
      </c>
      <c r="C47" s="67"/>
      <c r="D47" s="68"/>
      <c r="E47" s="67"/>
      <c r="F47" s="70"/>
      <c r="G47" s="67"/>
      <c r="H47" s="71"/>
      <c r="I47" s="72"/>
      <c r="J47" s="72"/>
      <c r="K47" s="36"/>
      <c r="L47" s="73"/>
      <c r="M47" s="73"/>
      <c r="N47" s="74"/>
      <c r="O47" s="80" t="s">
        <v>179</v>
      </c>
      <c r="P47" s="82">
        <v>42759.573125000003</v>
      </c>
      <c r="Q47" s="80" t="s">
        <v>345</v>
      </c>
      <c r="R47" s="84" t="s">
        <v>378</v>
      </c>
      <c r="S47" s="80" t="s">
        <v>411</v>
      </c>
      <c r="T47" s="80"/>
      <c r="U47" s="82">
        <v>42759.573125000003</v>
      </c>
      <c r="V47" s="84" t="s">
        <v>487</v>
      </c>
      <c r="W47" s="80"/>
      <c r="X47" s="80"/>
      <c r="Y47" s="86" t="s">
        <v>581</v>
      </c>
      <c r="Z47" s="80"/>
      <c r="AA47">
        <v>2</v>
      </c>
    </row>
    <row r="48" spans="1:27" x14ac:dyDescent="0.25">
      <c r="A48" s="66" t="s">
        <v>233</v>
      </c>
      <c r="B48" s="66" t="s">
        <v>233</v>
      </c>
      <c r="C48" s="67"/>
      <c r="D48" s="68"/>
      <c r="E48" s="67"/>
      <c r="F48" s="70"/>
      <c r="G48" s="67"/>
      <c r="H48" s="71"/>
      <c r="I48" s="72"/>
      <c r="J48" s="72"/>
      <c r="K48" s="36"/>
      <c r="L48" s="73"/>
      <c r="M48" s="73"/>
      <c r="N48" s="74"/>
      <c r="O48" s="80" t="s">
        <v>179</v>
      </c>
      <c r="P48" s="82">
        <v>42759.573148148149</v>
      </c>
      <c r="Q48" s="80" t="s">
        <v>346</v>
      </c>
      <c r="R48" s="84" t="s">
        <v>378</v>
      </c>
      <c r="S48" s="80" t="s">
        <v>411</v>
      </c>
      <c r="T48" s="80"/>
      <c r="U48" s="82">
        <v>42759.573148148149</v>
      </c>
      <c r="V48" s="84" t="s">
        <v>488</v>
      </c>
      <c r="W48" s="80"/>
      <c r="X48" s="80"/>
      <c r="Y48" s="86" t="s">
        <v>582</v>
      </c>
      <c r="Z48" s="80"/>
      <c r="AA48">
        <v>2</v>
      </c>
    </row>
    <row r="49" spans="1:27" x14ac:dyDescent="0.25">
      <c r="A49" s="66" t="s">
        <v>234</v>
      </c>
      <c r="B49" s="66" t="s">
        <v>283</v>
      </c>
      <c r="C49" s="67"/>
      <c r="D49" s="68"/>
      <c r="E49" s="67"/>
      <c r="F49" s="70"/>
      <c r="G49" s="67"/>
      <c r="H49" s="71"/>
      <c r="I49" s="72"/>
      <c r="J49" s="72"/>
      <c r="K49" s="36"/>
      <c r="L49" s="73"/>
      <c r="M49" s="73"/>
      <c r="N49" s="74"/>
      <c r="O49" s="80" t="s">
        <v>301</v>
      </c>
      <c r="P49" s="82">
        <v>42759.57366898148</v>
      </c>
      <c r="Q49" s="80" t="s">
        <v>332</v>
      </c>
      <c r="R49" s="84" t="s">
        <v>384</v>
      </c>
      <c r="S49" s="80" t="s">
        <v>415</v>
      </c>
      <c r="T49" s="80"/>
      <c r="U49" s="82">
        <v>42759.57366898148</v>
      </c>
      <c r="V49" s="84" t="s">
        <v>489</v>
      </c>
      <c r="W49" s="80"/>
      <c r="X49" s="80"/>
      <c r="Y49" s="86" t="s">
        <v>583</v>
      </c>
      <c r="Z49" s="80"/>
      <c r="AA49">
        <v>2</v>
      </c>
    </row>
    <row r="50" spans="1:27" x14ac:dyDescent="0.25">
      <c r="A50" s="66" t="s">
        <v>235</v>
      </c>
      <c r="B50" s="66" t="s">
        <v>235</v>
      </c>
      <c r="C50" s="67"/>
      <c r="D50" s="68"/>
      <c r="E50" s="67"/>
      <c r="F50" s="70"/>
      <c r="G50" s="67"/>
      <c r="H50" s="71"/>
      <c r="I50" s="72"/>
      <c r="J50" s="72"/>
      <c r="K50" s="36"/>
      <c r="L50" s="73"/>
      <c r="M50" s="73"/>
      <c r="N50" s="74"/>
      <c r="O50" s="80" t="s">
        <v>179</v>
      </c>
      <c r="P50" s="82">
        <v>42759.573703703703</v>
      </c>
      <c r="Q50" s="80" t="s">
        <v>347</v>
      </c>
      <c r="R50" s="84" t="s">
        <v>388</v>
      </c>
      <c r="S50" s="80" t="s">
        <v>419</v>
      </c>
      <c r="T50" s="80"/>
      <c r="U50" s="82">
        <v>42759.573703703703</v>
      </c>
      <c r="V50" s="84" t="s">
        <v>490</v>
      </c>
      <c r="W50" s="80"/>
      <c r="X50" s="80"/>
      <c r="Y50" s="86" t="s">
        <v>584</v>
      </c>
      <c r="Z50" s="80"/>
      <c r="AA50">
        <v>2</v>
      </c>
    </row>
    <row r="51" spans="1:27" x14ac:dyDescent="0.25">
      <c r="A51" s="66" t="s">
        <v>236</v>
      </c>
      <c r="B51" s="66" t="s">
        <v>286</v>
      </c>
      <c r="C51" s="67"/>
      <c r="D51" s="68"/>
      <c r="E51" s="67"/>
      <c r="F51" s="70"/>
      <c r="G51" s="67"/>
      <c r="H51" s="71"/>
      <c r="I51" s="72"/>
      <c r="J51" s="72"/>
      <c r="K51" s="36"/>
      <c r="L51" s="73"/>
      <c r="M51" s="73"/>
      <c r="N51" s="74"/>
      <c r="O51" s="80" t="s">
        <v>301</v>
      </c>
      <c r="P51" s="82">
        <v>42759.574201388888</v>
      </c>
      <c r="Q51" s="80" t="s">
        <v>348</v>
      </c>
      <c r="R51" s="84" t="s">
        <v>389</v>
      </c>
      <c r="S51" s="80" t="s">
        <v>420</v>
      </c>
      <c r="T51" s="80"/>
      <c r="U51" s="82">
        <v>42759.574201388888</v>
      </c>
      <c r="V51" s="84" t="s">
        <v>491</v>
      </c>
      <c r="W51" s="80"/>
      <c r="X51" s="80"/>
      <c r="Y51" s="86" t="s">
        <v>585</v>
      </c>
      <c r="Z51" s="80"/>
      <c r="AA51">
        <v>2</v>
      </c>
    </row>
    <row r="52" spans="1:27" x14ac:dyDescent="0.25">
      <c r="A52" s="66" t="s">
        <v>236</v>
      </c>
      <c r="B52" s="66" t="s">
        <v>287</v>
      </c>
      <c r="C52" s="67"/>
      <c r="D52" s="68"/>
      <c r="E52" s="67"/>
      <c r="F52" s="70"/>
      <c r="G52" s="67"/>
      <c r="H52" s="71"/>
      <c r="I52" s="72"/>
      <c r="J52" s="72"/>
      <c r="K52" s="36"/>
      <c r="L52" s="73"/>
      <c r="M52" s="73"/>
      <c r="N52" s="74"/>
      <c r="O52" s="80" t="s">
        <v>301</v>
      </c>
      <c r="P52" s="82">
        <v>42759.574201388888</v>
      </c>
      <c r="Q52" s="80" t="s">
        <v>348</v>
      </c>
      <c r="R52" s="84" t="s">
        <v>389</v>
      </c>
      <c r="S52" s="80" t="s">
        <v>420</v>
      </c>
      <c r="T52" s="80"/>
      <c r="U52" s="82">
        <v>42759.574201388888</v>
      </c>
      <c r="V52" s="84" t="s">
        <v>491</v>
      </c>
      <c r="W52" s="80"/>
      <c r="X52" s="80"/>
      <c r="Y52" s="86" t="s">
        <v>585</v>
      </c>
      <c r="Z52" s="80"/>
      <c r="AA52">
        <v>2</v>
      </c>
    </row>
    <row r="53" spans="1:27" x14ac:dyDescent="0.25">
      <c r="A53" s="66" t="s">
        <v>236</v>
      </c>
      <c r="B53" s="66" t="s">
        <v>279</v>
      </c>
      <c r="C53" s="67"/>
      <c r="D53" s="68"/>
      <c r="E53" s="67"/>
      <c r="F53" s="70"/>
      <c r="G53" s="67"/>
      <c r="H53" s="71"/>
      <c r="I53" s="72"/>
      <c r="J53" s="72"/>
      <c r="K53" s="36"/>
      <c r="L53" s="73"/>
      <c r="M53" s="73"/>
      <c r="N53" s="74"/>
      <c r="O53" s="80" t="s">
        <v>301</v>
      </c>
      <c r="P53" s="82">
        <v>42759.574201388888</v>
      </c>
      <c r="Q53" s="80" t="s">
        <v>348</v>
      </c>
      <c r="R53" s="84" t="s">
        <v>389</v>
      </c>
      <c r="S53" s="80" t="s">
        <v>420</v>
      </c>
      <c r="T53" s="80"/>
      <c r="U53" s="82">
        <v>42759.574201388888</v>
      </c>
      <c r="V53" s="84" t="s">
        <v>491</v>
      </c>
      <c r="W53" s="80"/>
      <c r="X53" s="80"/>
      <c r="Y53" s="86" t="s">
        <v>585</v>
      </c>
      <c r="Z53" s="80"/>
      <c r="AA53">
        <v>2</v>
      </c>
    </row>
    <row r="54" spans="1:27" x14ac:dyDescent="0.25">
      <c r="A54" s="66" t="s">
        <v>237</v>
      </c>
      <c r="B54" s="66" t="s">
        <v>288</v>
      </c>
      <c r="C54" s="67"/>
      <c r="D54" s="68"/>
      <c r="E54" s="67"/>
      <c r="F54" s="70"/>
      <c r="G54" s="67"/>
      <c r="H54" s="71"/>
      <c r="I54" s="72"/>
      <c r="J54" s="72"/>
      <c r="K54" s="36"/>
      <c r="L54" s="73"/>
      <c r="M54" s="73"/>
      <c r="N54" s="74"/>
      <c r="O54" s="80" t="s">
        <v>301</v>
      </c>
      <c r="P54" s="82">
        <v>42759.575208333335</v>
      </c>
      <c r="Q54" s="80" t="s">
        <v>349</v>
      </c>
      <c r="R54" s="84" t="s">
        <v>390</v>
      </c>
      <c r="S54" s="80" t="s">
        <v>421</v>
      </c>
      <c r="T54" s="80"/>
      <c r="U54" s="82">
        <v>42759.575208333335</v>
      </c>
      <c r="V54" s="84" t="s">
        <v>492</v>
      </c>
      <c r="W54" s="80"/>
      <c r="X54" s="80"/>
      <c r="Y54" s="86" t="s">
        <v>586</v>
      </c>
      <c r="Z54" s="80"/>
      <c r="AA54">
        <v>2</v>
      </c>
    </row>
    <row r="55" spans="1:27" x14ac:dyDescent="0.25">
      <c r="A55" s="66" t="s">
        <v>238</v>
      </c>
      <c r="B55" s="66" t="s">
        <v>289</v>
      </c>
      <c r="C55" s="67"/>
      <c r="D55" s="68"/>
      <c r="E55" s="67"/>
      <c r="F55" s="70"/>
      <c r="G55" s="67"/>
      <c r="H55" s="71"/>
      <c r="I55" s="72"/>
      <c r="J55" s="72"/>
      <c r="K55" s="36"/>
      <c r="L55" s="73"/>
      <c r="M55" s="73"/>
      <c r="N55" s="74"/>
      <c r="O55" s="80" t="s">
        <v>301</v>
      </c>
      <c r="P55" s="82">
        <v>42759.575706018521</v>
      </c>
      <c r="Q55" s="80" t="s">
        <v>350</v>
      </c>
      <c r="R55" s="84" t="s">
        <v>391</v>
      </c>
      <c r="S55" s="80" t="s">
        <v>422</v>
      </c>
      <c r="T55" s="80"/>
      <c r="U55" s="82">
        <v>42759.575706018521</v>
      </c>
      <c r="V55" s="84" t="s">
        <v>493</v>
      </c>
      <c r="W55" s="80"/>
      <c r="X55" s="80"/>
      <c r="Y55" s="86" t="s">
        <v>587</v>
      </c>
      <c r="Z55" s="80"/>
      <c r="AA55">
        <v>2</v>
      </c>
    </row>
    <row r="56" spans="1:27" x14ac:dyDescent="0.25">
      <c r="A56" s="66" t="s">
        <v>238</v>
      </c>
      <c r="B56" s="66" t="s">
        <v>290</v>
      </c>
      <c r="C56" s="67"/>
      <c r="D56" s="68"/>
      <c r="E56" s="67"/>
      <c r="F56" s="70"/>
      <c r="G56" s="67"/>
      <c r="H56" s="71"/>
      <c r="I56" s="72"/>
      <c r="J56" s="72"/>
      <c r="K56" s="36"/>
      <c r="L56" s="73"/>
      <c r="M56" s="73"/>
      <c r="N56" s="74"/>
      <c r="O56" s="80" t="s">
        <v>301</v>
      </c>
      <c r="P56" s="82">
        <v>42759.575706018521</v>
      </c>
      <c r="Q56" s="80" t="s">
        <v>350</v>
      </c>
      <c r="R56" s="84" t="s">
        <v>391</v>
      </c>
      <c r="S56" s="80" t="s">
        <v>422</v>
      </c>
      <c r="T56" s="80"/>
      <c r="U56" s="82">
        <v>42759.575706018521</v>
      </c>
      <c r="V56" s="84" t="s">
        <v>493</v>
      </c>
      <c r="W56" s="80"/>
      <c r="X56" s="80"/>
      <c r="Y56" s="86" t="s">
        <v>587</v>
      </c>
      <c r="Z56" s="80"/>
      <c r="AA56">
        <v>2</v>
      </c>
    </row>
    <row r="57" spans="1:27" x14ac:dyDescent="0.25">
      <c r="A57" s="66" t="s">
        <v>238</v>
      </c>
      <c r="B57" s="66" t="s">
        <v>291</v>
      </c>
      <c r="C57" s="67"/>
      <c r="D57" s="68"/>
      <c r="E57" s="67"/>
      <c r="F57" s="70"/>
      <c r="G57" s="67"/>
      <c r="H57" s="71"/>
      <c r="I57" s="72"/>
      <c r="J57" s="72"/>
      <c r="K57" s="36"/>
      <c r="L57" s="73"/>
      <c r="M57" s="73"/>
      <c r="N57" s="74"/>
      <c r="O57" s="80" t="s">
        <v>301</v>
      </c>
      <c r="P57" s="82">
        <v>42759.575706018521</v>
      </c>
      <c r="Q57" s="80" t="s">
        <v>350</v>
      </c>
      <c r="R57" s="84" t="s">
        <v>391</v>
      </c>
      <c r="S57" s="80" t="s">
        <v>422</v>
      </c>
      <c r="T57" s="80"/>
      <c r="U57" s="82">
        <v>42759.575706018521</v>
      </c>
      <c r="V57" s="84" t="s">
        <v>493</v>
      </c>
      <c r="W57" s="80"/>
      <c r="X57" s="80"/>
      <c r="Y57" s="86" t="s">
        <v>587</v>
      </c>
      <c r="Z57" s="80"/>
      <c r="AA57">
        <v>2</v>
      </c>
    </row>
    <row r="58" spans="1:27" x14ac:dyDescent="0.25">
      <c r="A58" s="66" t="s">
        <v>238</v>
      </c>
      <c r="B58" s="66" t="s">
        <v>292</v>
      </c>
      <c r="C58" s="67"/>
      <c r="D58" s="68"/>
      <c r="E58" s="67"/>
      <c r="F58" s="70"/>
      <c r="G58" s="67"/>
      <c r="H58" s="71"/>
      <c r="I58" s="72"/>
      <c r="J58" s="72"/>
      <c r="K58" s="36"/>
      <c r="L58" s="73"/>
      <c r="M58" s="73"/>
      <c r="N58" s="74"/>
      <c r="O58" s="80" t="s">
        <v>301</v>
      </c>
      <c r="P58" s="82">
        <v>42759.575706018521</v>
      </c>
      <c r="Q58" s="80" t="s">
        <v>350</v>
      </c>
      <c r="R58" s="84" t="s">
        <v>391</v>
      </c>
      <c r="S58" s="80" t="s">
        <v>422</v>
      </c>
      <c r="T58" s="80"/>
      <c r="U58" s="82">
        <v>42759.575706018521</v>
      </c>
      <c r="V58" s="84" t="s">
        <v>493</v>
      </c>
      <c r="W58" s="80"/>
      <c r="X58" s="80"/>
      <c r="Y58" s="86" t="s">
        <v>587</v>
      </c>
      <c r="Z58" s="80"/>
      <c r="AA58">
        <v>2</v>
      </c>
    </row>
    <row r="59" spans="1:27" x14ac:dyDescent="0.25">
      <c r="A59" s="66" t="s">
        <v>239</v>
      </c>
      <c r="B59" s="66" t="s">
        <v>283</v>
      </c>
      <c r="C59" s="67"/>
      <c r="D59" s="68"/>
      <c r="E59" s="67"/>
      <c r="F59" s="70"/>
      <c r="G59" s="67"/>
      <c r="H59" s="71"/>
      <c r="I59" s="72"/>
      <c r="J59" s="72"/>
      <c r="K59" s="36"/>
      <c r="L59" s="73"/>
      <c r="M59" s="73"/>
      <c r="N59" s="74"/>
      <c r="O59" s="80" t="s">
        <v>301</v>
      </c>
      <c r="P59" s="82">
        <v>42759.57885416667</v>
      </c>
      <c r="Q59" s="80" t="s">
        <v>332</v>
      </c>
      <c r="R59" s="84" t="s">
        <v>384</v>
      </c>
      <c r="S59" s="80" t="s">
        <v>415</v>
      </c>
      <c r="T59" s="80"/>
      <c r="U59" s="82">
        <v>42759.57885416667</v>
      </c>
      <c r="V59" s="84" t="s">
        <v>494</v>
      </c>
      <c r="W59" s="80"/>
      <c r="X59" s="80"/>
      <c r="Y59" s="86" t="s">
        <v>588</v>
      </c>
      <c r="Z59" s="80"/>
      <c r="AA59">
        <v>2</v>
      </c>
    </row>
    <row r="60" spans="1:27" x14ac:dyDescent="0.25">
      <c r="A60" s="66" t="s">
        <v>240</v>
      </c>
      <c r="B60" s="66" t="s">
        <v>283</v>
      </c>
      <c r="C60" s="67"/>
      <c r="D60" s="68"/>
      <c r="E60" s="67"/>
      <c r="F60" s="70"/>
      <c r="G60" s="67"/>
      <c r="H60" s="71"/>
      <c r="I60" s="72"/>
      <c r="J60" s="72"/>
      <c r="K60" s="36"/>
      <c r="L60" s="73"/>
      <c r="M60" s="73"/>
      <c r="N60" s="74"/>
      <c r="O60" s="80" t="s">
        <v>301</v>
      </c>
      <c r="P60" s="82">
        <v>42759.57916666667</v>
      </c>
      <c r="Q60" s="80" t="s">
        <v>332</v>
      </c>
      <c r="R60" s="84" t="s">
        <v>384</v>
      </c>
      <c r="S60" s="80" t="s">
        <v>415</v>
      </c>
      <c r="T60" s="80"/>
      <c r="U60" s="82">
        <v>42759.57916666667</v>
      </c>
      <c r="V60" s="84" t="s">
        <v>495</v>
      </c>
      <c r="W60" s="80"/>
      <c r="X60" s="80"/>
      <c r="Y60" s="86" t="s">
        <v>589</v>
      </c>
      <c r="Z60" s="80"/>
      <c r="AA60">
        <v>2</v>
      </c>
    </row>
    <row r="61" spans="1:27" x14ac:dyDescent="0.25">
      <c r="A61" s="66" t="s">
        <v>241</v>
      </c>
      <c r="B61" s="66" t="s">
        <v>241</v>
      </c>
      <c r="C61" s="67"/>
      <c r="D61" s="68"/>
      <c r="E61" s="67"/>
      <c r="F61" s="70"/>
      <c r="G61" s="67"/>
      <c r="H61" s="71"/>
      <c r="I61" s="72"/>
      <c r="J61" s="72"/>
      <c r="K61" s="36"/>
      <c r="L61" s="73"/>
      <c r="M61" s="73"/>
      <c r="N61" s="74"/>
      <c r="O61" s="80" t="s">
        <v>179</v>
      </c>
      <c r="P61" s="82">
        <v>42759.582199074073</v>
      </c>
      <c r="Q61" s="80" t="s">
        <v>351</v>
      </c>
      <c r="R61" s="84" t="s">
        <v>384</v>
      </c>
      <c r="S61" s="80" t="s">
        <v>415</v>
      </c>
      <c r="T61" s="80"/>
      <c r="U61" s="82">
        <v>42759.582199074073</v>
      </c>
      <c r="V61" s="84" t="s">
        <v>496</v>
      </c>
      <c r="W61" s="80"/>
      <c r="X61" s="80"/>
      <c r="Y61" s="86" t="s">
        <v>590</v>
      </c>
      <c r="Z61" s="80"/>
      <c r="AA61">
        <v>2</v>
      </c>
    </row>
    <row r="62" spans="1:27" x14ac:dyDescent="0.25">
      <c r="A62" s="66" t="s">
        <v>242</v>
      </c>
      <c r="B62" s="66" t="s">
        <v>293</v>
      </c>
      <c r="C62" s="67"/>
      <c r="D62" s="68"/>
      <c r="E62" s="67"/>
      <c r="F62" s="70"/>
      <c r="G62" s="67"/>
      <c r="H62" s="71"/>
      <c r="I62" s="72"/>
      <c r="J62" s="72"/>
      <c r="K62" s="36"/>
      <c r="L62" s="73"/>
      <c r="M62" s="73"/>
      <c r="N62" s="74"/>
      <c r="O62" s="80" t="s">
        <v>301</v>
      </c>
      <c r="P62" s="82">
        <v>42759.583356481482</v>
      </c>
      <c r="Q62" s="80" t="s">
        <v>352</v>
      </c>
      <c r="R62" s="84" t="s">
        <v>392</v>
      </c>
      <c r="S62" s="80" t="s">
        <v>423</v>
      </c>
      <c r="T62" s="80" t="s">
        <v>441</v>
      </c>
      <c r="U62" s="82">
        <v>42759.583356481482</v>
      </c>
      <c r="V62" s="84" t="s">
        <v>497</v>
      </c>
      <c r="W62" s="80"/>
      <c r="X62" s="80"/>
      <c r="Y62" s="86" t="s">
        <v>591</v>
      </c>
      <c r="Z62" s="80"/>
      <c r="AA62">
        <v>2</v>
      </c>
    </row>
    <row r="63" spans="1:27" x14ac:dyDescent="0.25">
      <c r="A63" s="66" t="s">
        <v>243</v>
      </c>
      <c r="B63" s="66" t="s">
        <v>294</v>
      </c>
      <c r="C63" s="67"/>
      <c r="D63" s="68"/>
      <c r="E63" s="67"/>
      <c r="F63" s="70"/>
      <c r="G63" s="67"/>
      <c r="H63" s="71"/>
      <c r="I63" s="72"/>
      <c r="J63" s="72"/>
      <c r="K63" s="36"/>
      <c r="L63" s="73"/>
      <c r="M63" s="73"/>
      <c r="N63" s="74"/>
      <c r="O63" s="80" t="s">
        <v>301</v>
      </c>
      <c r="P63" s="82">
        <v>42759.584317129629</v>
      </c>
      <c r="Q63" s="80" t="s">
        <v>353</v>
      </c>
      <c r="R63" s="84" t="s">
        <v>379</v>
      </c>
      <c r="S63" s="80" t="s">
        <v>411</v>
      </c>
      <c r="T63" s="80" t="s">
        <v>442</v>
      </c>
      <c r="U63" s="82">
        <v>42759.584317129629</v>
      </c>
      <c r="V63" s="84" t="s">
        <v>498</v>
      </c>
      <c r="W63" s="80"/>
      <c r="X63" s="80"/>
      <c r="Y63" s="86" t="s">
        <v>592</v>
      </c>
      <c r="Z63" s="80"/>
      <c r="AA63">
        <v>2</v>
      </c>
    </row>
    <row r="64" spans="1:27" x14ac:dyDescent="0.25">
      <c r="A64" s="66" t="s">
        <v>244</v>
      </c>
      <c r="B64" s="66" t="s">
        <v>244</v>
      </c>
      <c r="C64" s="67"/>
      <c r="D64" s="68"/>
      <c r="E64" s="67"/>
      <c r="F64" s="70"/>
      <c r="G64" s="67"/>
      <c r="H64" s="71"/>
      <c r="I64" s="72"/>
      <c r="J64" s="72"/>
      <c r="K64" s="36"/>
      <c r="L64" s="73"/>
      <c r="M64" s="73"/>
      <c r="N64" s="74"/>
      <c r="O64" s="80" t="s">
        <v>179</v>
      </c>
      <c r="P64" s="82">
        <v>42759.584548611114</v>
      </c>
      <c r="Q64" s="80" t="s">
        <v>354</v>
      </c>
      <c r="R64" s="84" t="s">
        <v>393</v>
      </c>
      <c r="S64" s="80" t="s">
        <v>412</v>
      </c>
      <c r="T64" s="80"/>
      <c r="U64" s="82">
        <v>42759.584548611114</v>
      </c>
      <c r="V64" s="84" t="s">
        <v>499</v>
      </c>
      <c r="W64" s="80"/>
      <c r="X64" s="80"/>
      <c r="Y64" s="86" t="s">
        <v>593</v>
      </c>
      <c r="Z64" s="80"/>
      <c r="AA64">
        <v>2</v>
      </c>
    </row>
    <row r="65" spans="1:27" x14ac:dyDescent="0.25">
      <c r="A65" s="66" t="s">
        <v>245</v>
      </c>
      <c r="B65" s="66" t="s">
        <v>283</v>
      </c>
      <c r="C65" s="67"/>
      <c r="D65" s="68"/>
      <c r="E65" s="67"/>
      <c r="F65" s="70"/>
      <c r="G65" s="67"/>
      <c r="H65" s="71"/>
      <c r="I65" s="72"/>
      <c r="J65" s="72"/>
      <c r="K65" s="36"/>
      <c r="L65" s="73"/>
      <c r="M65" s="73"/>
      <c r="N65" s="74"/>
      <c r="O65" s="80" t="s">
        <v>301</v>
      </c>
      <c r="P65" s="82">
        <v>42759.585856481484</v>
      </c>
      <c r="Q65" s="80" t="s">
        <v>332</v>
      </c>
      <c r="R65" s="84" t="s">
        <v>384</v>
      </c>
      <c r="S65" s="80" t="s">
        <v>415</v>
      </c>
      <c r="T65" s="80"/>
      <c r="U65" s="82">
        <v>42759.585856481484</v>
      </c>
      <c r="V65" s="84" t="s">
        <v>500</v>
      </c>
      <c r="W65" s="80"/>
      <c r="X65" s="80"/>
      <c r="Y65" s="86" t="s">
        <v>594</v>
      </c>
      <c r="Z65" s="80"/>
      <c r="AA65">
        <v>2</v>
      </c>
    </row>
    <row r="66" spans="1:27" x14ac:dyDescent="0.25">
      <c r="A66" s="66" t="s">
        <v>246</v>
      </c>
      <c r="B66" s="66" t="s">
        <v>246</v>
      </c>
      <c r="C66" s="67"/>
      <c r="D66" s="68"/>
      <c r="E66" s="67"/>
      <c r="F66" s="70"/>
      <c r="G66" s="67"/>
      <c r="H66" s="71"/>
      <c r="I66" s="72"/>
      <c r="J66" s="72"/>
      <c r="K66" s="36"/>
      <c r="L66" s="73"/>
      <c r="M66" s="73"/>
      <c r="N66" s="74"/>
      <c r="O66" s="80" t="s">
        <v>179</v>
      </c>
      <c r="P66" s="82">
        <v>42759.589618055557</v>
      </c>
      <c r="Q66" s="80" t="s">
        <v>355</v>
      </c>
      <c r="R66" s="80" t="s">
        <v>394</v>
      </c>
      <c r="S66" s="80" t="s">
        <v>424</v>
      </c>
      <c r="T66" s="80"/>
      <c r="U66" s="82">
        <v>42759.589618055557</v>
      </c>
      <c r="V66" s="84" t="s">
        <v>501</v>
      </c>
      <c r="W66" s="80"/>
      <c r="X66" s="80"/>
      <c r="Y66" s="86" t="s">
        <v>595</v>
      </c>
      <c r="Z66" s="80"/>
      <c r="AA66">
        <v>2</v>
      </c>
    </row>
    <row r="67" spans="1:27" x14ac:dyDescent="0.25">
      <c r="A67" s="66" t="s">
        <v>247</v>
      </c>
      <c r="B67" s="66" t="s">
        <v>279</v>
      </c>
      <c r="C67" s="67"/>
      <c r="D67" s="68"/>
      <c r="E67" s="67"/>
      <c r="F67" s="70"/>
      <c r="G67" s="67"/>
      <c r="H67" s="71"/>
      <c r="I67" s="72"/>
      <c r="J67" s="72"/>
      <c r="K67" s="36"/>
      <c r="L67" s="73"/>
      <c r="M67" s="73"/>
      <c r="N67" s="74"/>
      <c r="O67" s="80" t="s">
        <v>301</v>
      </c>
      <c r="P67" s="82">
        <v>42759.590925925928</v>
      </c>
      <c r="Q67" s="80" t="s">
        <v>356</v>
      </c>
      <c r="R67" s="84" t="s">
        <v>395</v>
      </c>
      <c r="S67" s="80" t="s">
        <v>420</v>
      </c>
      <c r="T67" s="80"/>
      <c r="U67" s="82">
        <v>42759.590925925928</v>
      </c>
      <c r="V67" s="84" t="s">
        <v>502</v>
      </c>
      <c r="W67" s="80"/>
      <c r="X67" s="80"/>
      <c r="Y67" s="86" t="s">
        <v>596</v>
      </c>
      <c r="Z67" s="80"/>
      <c r="AA67">
        <v>2</v>
      </c>
    </row>
    <row r="68" spans="1:27" x14ac:dyDescent="0.25">
      <c r="A68" s="66" t="s">
        <v>248</v>
      </c>
      <c r="B68" s="66" t="s">
        <v>248</v>
      </c>
      <c r="C68" s="67"/>
      <c r="D68" s="68"/>
      <c r="E68" s="67"/>
      <c r="F68" s="70"/>
      <c r="G68" s="67"/>
      <c r="H68" s="71"/>
      <c r="I68" s="72"/>
      <c r="J68" s="72"/>
      <c r="K68" s="36"/>
      <c r="L68" s="73"/>
      <c r="M68" s="73"/>
      <c r="N68" s="74"/>
      <c r="O68" s="80" t="s">
        <v>179</v>
      </c>
      <c r="P68" s="82">
        <v>42759.592094907406</v>
      </c>
      <c r="Q68" s="80" t="s">
        <v>357</v>
      </c>
      <c r="R68" s="80" t="s">
        <v>396</v>
      </c>
      <c r="S68" s="80" t="s">
        <v>425</v>
      </c>
      <c r="T68" s="80"/>
      <c r="U68" s="82">
        <v>42759.592094907406</v>
      </c>
      <c r="V68" s="84" t="s">
        <v>503</v>
      </c>
      <c r="W68" s="80"/>
      <c r="X68" s="80"/>
      <c r="Y68" s="86" t="s">
        <v>597</v>
      </c>
      <c r="Z68" s="80"/>
      <c r="AA68">
        <v>2</v>
      </c>
    </row>
    <row r="69" spans="1:27" x14ac:dyDescent="0.25">
      <c r="A69" s="66" t="s">
        <v>249</v>
      </c>
      <c r="B69" s="66" t="s">
        <v>249</v>
      </c>
      <c r="C69" s="67"/>
      <c r="D69" s="68"/>
      <c r="E69" s="67"/>
      <c r="F69" s="70"/>
      <c r="G69" s="67"/>
      <c r="H69" s="71"/>
      <c r="I69" s="72"/>
      <c r="J69" s="72"/>
      <c r="K69" s="36"/>
      <c r="L69" s="73"/>
      <c r="M69" s="73"/>
      <c r="N69" s="74"/>
      <c r="O69" s="80" t="s">
        <v>179</v>
      </c>
      <c r="P69" s="82">
        <v>42759.593055555553</v>
      </c>
      <c r="Q69" s="80" t="s">
        <v>358</v>
      </c>
      <c r="R69" s="84" t="s">
        <v>397</v>
      </c>
      <c r="S69" s="80" t="s">
        <v>426</v>
      </c>
      <c r="T69" s="80"/>
      <c r="U69" s="82">
        <v>42759.593055555553</v>
      </c>
      <c r="V69" s="84" t="s">
        <v>504</v>
      </c>
      <c r="W69" s="80"/>
      <c r="X69" s="80"/>
      <c r="Y69" s="86" t="s">
        <v>598</v>
      </c>
      <c r="Z69" s="80"/>
      <c r="AA69">
        <v>2</v>
      </c>
    </row>
    <row r="70" spans="1:27" x14ac:dyDescent="0.25">
      <c r="A70" s="66" t="s">
        <v>250</v>
      </c>
      <c r="B70" s="66" t="s">
        <v>250</v>
      </c>
      <c r="C70" s="67"/>
      <c r="D70" s="68"/>
      <c r="E70" s="67"/>
      <c r="F70" s="70"/>
      <c r="G70" s="67"/>
      <c r="H70" s="71"/>
      <c r="I70" s="72"/>
      <c r="J70" s="72"/>
      <c r="K70" s="36"/>
      <c r="L70" s="73"/>
      <c r="M70" s="73"/>
      <c r="N70" s="74"/>
      <c r="O70" s="80" t="s">
        <v>179</v>
      </c>
      <c r="P70" s="82">
        <v>42759.59306712963</v>
      </c>
      <c r="Q70" s="80" t="s">
        <v>359</v>
      </c>
      <c r="R70" s="84" t="s">
        <v>397</v>
      </c>
      <c r="S70" s="80" t="s">
        <v>426</v>
      </c>
      <c r="T70" s="80"/>
      <c r="U70" s="82">
        <v>42759.59306712963</v>
      </c>
      <c r="V70" s="84" t="s">
        <v>505</v>
      </c>
      <c r="W70" s="80"/>
      <c r="X70" s="80"/>
      <c r="Y70" s="86" t="s">
        <v>599</v>
      </c>
      <c r="Z70" s="80"/>
      <c r="AA70">
        <v>2</v>
      </c>
    </row>
    <row r="71" spans="1:27" x14ac:dyDescent="0.25">
      <c r="A71" s="66" t="s">
        <v>251</v>
      </c>
      <c r="B71" s="66" t="s">
        <v>295</v>
      </c>
      <c r="C71" s="67"/>
      <c r="D71" s="68"/>
      <c r="E71" s="67"/>
      <c r="F71" s="70"/>
      <c r="G71" s="67"/>
      <c r="H71" s="71"/>
      <c r="I71" s="72"/>
      <c r="J71" s="72"/>
      <c r="K71" s="36"/>
      <c r="L71" s="73"/>
      <c r="M71" s="73"/>
      <c r="N71" s="74"/>
      <c r="O71" s="80" t="s">
        <v>301</v>
      </c>
      <c r="P71" s="82">
        <v>42759.593923611108</v>
      </c>
      <c r="Q71" s="80" t="s">
        <v>360</v>
      </c>
      <c r="R71" s="84" t="s">
        <v>398</v>
      </c>
      <c r="S71" s="80" t="s">
        <v>427</v>
      </c>
      <c r="T71" s="80"/>
      <c r="U71" s="82">
        <v>42759.593923611108</v>
      </c>
      <c r="V71" s="84" t="s">
        <v>506</v>
      </c>
      <c r="W71" s="80"/>
      <c r="X71" s="80"/>
      <c r="Y71" s="86" t="s">
        <v>600</v>
      </c>
      <c r="Z71" s="80"/>
      <c r="AA71">
        <v>2</v>
      </c>
    </row>
    <row r="72" spans="1:27" x14ac:dyDescent="0.25">
      <c r="A72" s="66" t="s">
        <v>252</v>
      </c>
      <c r="B72" s="66" t="s">
        <v>252</v>
      </c>
      <c r="C72" s="67"/>
      <c r="D72" s="68"/>
      <c r="E72" s="67"/>
      <c r="F72" s="70"/>
      <c r="G72" s="67"/>
      <c r="H72" s="71"/>
      <c r="I72" s="72"/>
      <c r="J72" s="72"/>
      <c r="K72" s="36"/>
      <c r="L72" s="73"/>
      <c r="M72" s="73"/>
      <c r="N72" s="74"/>
      <c r="O72" s="80" t="s">
        <v>179</v>
      </c>
      <c r="P72" s="82">
        <v>42759.594722222224</v>
      </c>
      <c r="Q72" s="80" t="s">
        <v>361</v>
      </c>
      <c r="R72" s="84" t="s">
        <v>399</v>
      </c>
      <c r="S72" s="80" t="s">
        <v>417</v>
      </c>
      <c r="T72" s="80"/>
      <c r="U72" s="82">
        <v>42759.594722222224</v>
      </c>
      <c r="V72" s="84" t="s">
        <v>507</v>
      </c>
      <c r="W72" s="80"/>
      <c r="X72" s="80"/>
      <c r="Y72" s="86" t="s">
        <v>601</v>
      </c>
      <c r="Z72" s="80"/>
      <c r="AA72">
        <v>2</v>
      </c>
    </row>
    <row r="73" spans="1:27" x14ac:dyDescent="0.25">
      <c r="A73" s="66" t="s">
        <v>253</v>
      </c>
      <c r="B73" s="66" t="s">
        <v>253</v>
      </c>
      <c r="C73" s="67"/>
      <c r="D73" s="68"/>
      <c r="E73" s="67"/>
      <c r="F73" s="70"/>
      <c r="G73" s="67"/>
      <c r="H73" s="71"/>
      <c r="I73" s="72"/>
      <c r="J73" s="72"/>
      <c r="K73" s="36"/>
      <c r="L73" s="73"/>
      <c r="M73" s="73"/>
      <c r="N73" s="74"/>
      <c r="O73" s="80" t="s">
        <v>179</v>
      </c>
      <c r="P73" s="82">
        <v>42759.596354166664</v>
      </c>
      <c r="Q73" s="80" t="s">
        <v>362</v>
      </c>
      <c r="R73" s="84" t="s">
        <v>400</v>
      </c>
      <c r="S73" s="80" t="s">
        <v>428</v>
      </c>
      <c r="T73" s="80"/>
      <c r="U73" s="82">
        <v>42759.596354166664</v>
      </c>
      <c r="V73" s="84" t="s">
        <v>508</v>
      </c>
      <c r="W73" s="80"/>
      <c r="X73" s="80"/>
      <c r="Y73" s="86" t="s">
        <v>602</v>
      </c>
      <c r="Z73" s="80"/>
      <c r="AA73">
        <v>1</v>
      </c>
    </row>
    <row r="74" spans="1:27" x14ac:dyDescent="0.25">
      <c r="A74" s="66" t="s">
        <v>254</v>
      </c>
      <c r="B74" s="66" t="s">
        <v>253</v>
      </c>
      <c r="C74" s="67"/>
      <c r="D74" s="68"/>
      <c r="E74" s="67"/>
      <c r="F74" s="70"/>
      <c r="G74" s="67"/>
      <c r="H74" s="71"/>
      <c r="I74" s="72"/>
      <c r="J74" s="72"/>
      <c r="K74" s="36"/>
      <c r="L74" s="73"/>
      <c r="M74" s="73"/>
      <c r="N74" s="74"/>
      <c r="O74" s="80" t="s">
        <v>301</v>
      </c>
      <c r="P74" s="82">
        <v>42759.597812499997</v>
      </c>
      <c r="Q74" s="80" t="s">
        <v>363</v>
      </c>
      <c r="R74" s="84" t="s">
        <v>400</v>
      </c>
      <c r="S74" s="80" t="s">
        <v>428</v>
      </c>
      <c r="T74" s="80"/>
      <c r="U74" s="82">
        <v>42759.597812499997</v>
      </c>
      <c r="V74" s="84" t="s">
        <v>509</v>
      </c>
      <c r="W74" s="80"/>
      <c r="X74" s="80"/>
      <c r="Y74" s="86" t="s">
        <v>603</v>
      </c>
      <c r="Z74" s="80"/>
      <c r="AA74">
        <v>1</v>
      </c>
    </row>
    <row r="75" spans="1:27" x14ac:dyDescent="0.25">
      <c r="A75" s="66" t="s">
        <v>255</v>
      </c>
      <c r="B75" s="66" t="s">
        <v>255</v>
      </c>
      <c r="C75" s="67"/>
      <c r="D75" s="68"/>
      <c r="E75" s="67"/>
      <c r="F75" s="70"/>
      <c r="G75" s="67"/>
      <c r="H75" s="71"/>
      <c r="I75" s="72"/>
      <c r="J75" s="72"/>
      <c r="K75" s="36"/>
      <c r="L75" s="73"/>
      <c r="M75" s="73"/>
      <c r="N75" s="74"/>
      <c r="O75" s="80" t="s">
        <v>179</v>
      </c>
      <c r="P75" s="82">
        <v>42759.59820601852</v>
      </c>
      <c r="Q75" s="80" t="s">
        <v>364</v>
      </c>
      <c r="R75" s="84" t="s">
        <v>378</v>
      </c>
      <c r="S75" s="80" t="s">
        <v>411</v>
      </c>
      <c r="T75" s="80"/>
      <c r="U75" s="82">
        <v>42759.59820601852</v>
      </c>
      <c r="V75" s="84" t="s">
        <v>510</v>
      </c>
      <c r="W75" s="80"/>
      <c r="X75" s="80"/>
      <c r="Y75" s="86" t="s">
        <v>604</v>
      </c>
      <c r="Z75" s="80"/>
      <c r="AA75">
        <v>2</v>
      </c>
    </row>
    <row r="76" spans="1:27" x14ac:dyDescent="0.25">
      <c r="A76" s="66" t="s">
        <v>256</v>
      </c>
      <c r="B76" s="66" t="s">
        <v>256</v>
      </c>
      <c r="C76" s="67"/>
      <c r="D76" s="68"/>
      <c r="E76" s="67"/>
      <c r="F76" s="70"/>
      <c r="G76" s="67"/>
      <c r="H76" s="71"/>
      <c r="I76" s="72"/>
      <c r="J76" s="72"/>
      <c r="K76" s="36"/>
      <c r="L76" s="73"/>
      <c r="M76" s="73"/>
      <c r="N76" s="74"/>
      <c r="O76" s="80" t="s">
        <v>179</v>
      </c>
      <c r="P76" s="82">
        <v>42759.598275462966</v>
      </c>
      <c r="Q76" s="80" t="s">
        <v>365</v>
      </c>
      <c r="R76" s="84" t="s">
        <v>378</v>
      </c>
      <c r="S76" s="80" t="s">
        <v>411</v>
      </c>
      <c r="T76" s="80"/>
      <c r="U76" s="82">
        <v>42759.598275462966</v>
      </c>
      <c r="V76" s="84" t="s">
        <v>511</v>
      </c>
      <c r="W76" s="80"/>
      <c r="X76" s="80"/>
      <c r="Y76" s="86" t="s">
        <v>605</v>
      </c>
      <c r="Z76" s="80"/>
      <c r="AA76">
        <v>2</v>
      </c>
    </row>
    <row r="77" spans="1:27" x14ac:dyDescent="0.25">
      <c r="A77" s="66" t="s">
        <v>257</v>
      </c>
      <c r="B77" s="66" t="s">
        <v>257</v>
      </c>
      <c r="C77" s="67"/>
      <c r="D77" s="68"/>
      <c r="E77" s="67"/>
      <c r="F77" s="70"/>
      <c r="G77" s="67"/>
      <c r="H77" s="71"/>
      <c r="I77" s="72"/>
      <c r="J77" s="72"/>
      <c r="K77" s="36"/>
      <c r="L77" s="73"/>
      <c r="M77" s="73"/>
      <c r="N77" s="74"/>
      <c r="O77" s="80" t="s">
        <v>179</v>
      </c>
      <c r="P77" s="82">
        <v>42759.599594907406</v>
      </c>
      <c r="Q77" s="80" t="s">
        <v>366</v>
      </c>
      <c r="R77" s="84" t="s">
        <v>401</v>
      </c>
      <c r="S77" s="80" t="s">
        <v>429</v>
      </c>
      <c r="T77" s="80"/>
      <c r="U77" s="82">
        <v>42759.599594907406</v>
      </c>
      <c r="V77" s="84" t="s">
        <v>512</v>
      </c>
      <c r="W77" s="80"/>
      <c r="X77" s="80"/>
      <c r="Y77" s="86" t="s">
        <v>606</v>
      </c>
      <c r="Z77" s="80"/>
      <c r="AA77">
        <v>2</v>
      </c>
    </row>
    <row r="78" spans="1:27" x14ac:dyDescent="0.25">
      <c r="A78" s="66" t="s">
        <v>258</v>
      </c>
      <c r="B78" s="66" t="s">
        <v>258</v>
      </c>
      <c r="C78" s="67"/>
      <c r="D78" s="68"/>
      <c r="E78" s="67"/>
      <c r="F78" s="70"/>
      <c r="G78" s="67"/>
      <c r="H78" s="71"/>
      <c r="I78" s="72"/>
      <c r="J78" s="72"/>
      <c r="K78" s="36"/>
      <c r="L78" s="73"/>
      <c r="M78" s="73"/>
      <c r="N78" s="74"/>
      <c r="O78" s="80" t="s">
        <v>179</v>
      </c>
      <c r="P78" s="82">
        <v>42759.600069444445</v>
      </c>
      <c r="Q78" s="80" t="s">
        <v>367</v>
      </c>
      <c r="R78" s="84" t="s">
        <v>402</v>
      </c>
      <c r="S78" s="80" t="s">
        <v>428</v>
      </c>
      <c r="T78" s="80"/>
      <c r="U78" s="82">
        <v>42759.600069444445</v>
      </c>
      <c r="V78" s="84" t="s">
        <v>513</v>
      </c>
      <c r="W78" s="80"/>
      <c r="X78" s="80"/>
      <c r="Y78" s="86" t="s">
        <v>607</v>
      </c>
      <c r="Z78" s="80"/>
      <c r="AA78">
        <v>2</v>
      </c>
    </row>
    <row r="79" spans="1:27" x14ac:dyDescent="0.25">
      <c r="A79" s="66" t="s">
        <v>259</v>
      </c>
      <c r="B79" s="66" t="s">
        <v>279</v>
      </c>
      <c r="C79" s="67"/>
      <c r="D79" s="68"/>
      <c r="E79" s="67"/>
      <c r="F79" s="70"/>
      <c r="G79" s="67"/>
      <c r="H79" s="71"/>
      <c r="I79" s="72"/>
      <c r="J79" s="72"/>
      <c r="K79" s="36"/>
      <c r="L79" s="73"/>
      <c r="M79" s="73"/>
      <c r="N79" s="74"/>
      <c r="O79" s="80" t="s">
        <v>301</v>
      </c>
      <c r="P79" s="82">
        <v>42759.600358796299</v>
      </c>
      <c r="Q79" s="80" t="s">
        <v>368</v>
      </c>
      <c r="R79" s="84" t="s">
        <v>403</v>
      </c>
      <c r="S79" s="80" t="s">
        <v>420</v>
      </c>
      <c r="T79" s="80"/>
      <c r="U79" s="82">
        <v>42759.600358796299</v>
      </c>
      <c r="V79" s="84" t="s">
        <v>514</v>
      </c>
      <c r="W79" s="80"/>
      <c r="X79" s="80"/>
      <c r="Y79" s="86" t="s">
        <v>608</v>
      </c>
      <c r="Z79" s="80"/>
      <c r="AA79">
        <v>2</v>
      </c>
    </row>
    <row r="80" spans="1:27" x14ac:dyDescent="0.25">
      <c r="A80" s="66" t="s">
        <v>260</v>
      </c>
      <c r="B80" s="66" t="s">
        <v>279</v>
      </c>
      <c r="C80" s="67"/>
      <c r="D80" s="68"/>
      <c r="E80" s="67"/>
      <c r="F80" s="70"/>
      <c r="G80" s="67"/>
      <c r="H80" s="71"/>
      <c r="I80" s="72"/>
      <c r="J80" s="72"/>
      <c r="K80" s="36"/>
      <c r="L80" s="73"/>
      <c r="M80" s="73"/>
      <c r="N80" s="74"/>
      <c r="O80" s="80" t="s">
        <v>301</v>
      </c>
      <c r="P80" s="82">
        <v>42759.600798611114</v>
      </c>
      <c r="Q80" s="80" t="s">
        <v>368</v>
      </c>
      <c r="R80" s="84" t="s">
        <v>403</v>
      </c>
      <c r="S80" s="80" t="s">
        <v>420</v>
      </c>
      <c r="T80" s="80"/>
      <c r="U80" s="82">
        <v>42759.600798611114</v>
      </c>
      <c r="V80" s="84" t="s">
        <v>515</v>
      </c>
      <c r="W80" s="80"/>
      <c r="X80" s="80"/>
      <c r="Y80" s="86" t="s">
        <v>609</v>
      </c>
      <c r="Z80" s="80"/>
      <c r="AA80">
        <v>2</v>
      </c>
    </row>
    <row r="81" spans="1:27" x14ac:dyDescent="0.25">
      <c r="A81" s="66" t="s">
        <v>261</v>
      </c>
      <c r="B81" s="66" t="s">
        <v>279</v>
      </c>
      <c r="C81" s="67"/>
      <c r="D81" s="68"/>
      <c r="E81" s="67"/>
      <c r="F81" s="70"/>
      <c r="G81" s="67"/>
      <c r="H81" s="71"/>
      <c r="I81" s="72"/>
      <c r="J81" s="72"/>
      <c r="K81" s="36"/>
      <c r="L81" s="73"/>
      <c r="M81" s="73"/>
      <c r="N81" s="74"/>
      <c r="O81" s="80" t="s">
        <v>301</v>
      </c>
      <c r="P81" s="82">
        <v>42759.601284722223</v>
      </c>
      <c r="Q81" s="80" t="s">
        <v>368</v>
      </c>
      <c r="R81" s="84" t="s">
        <v>403</v>
      </c>
      <c r="S81" s="80" t="s">
        <v>420</v>
      </c>
      <c r="T81" s="80"/>
      <c r="U81" s="82">
        <v>42759.601284722223</v>
      </c>
      <c r="V81" s="84" t="s">
        <v>516</v>
      </c>
      <c r="W81" s="80"/>
      <c r="X81" s="80"/>
      <c r="Y81" s="86" t="s">
        <v>610</v>
      </c>
      <c r="Z81" s="80"/>
      <c r="AA81">
        <v>2</v>
      </c>
    </row>
    <row r="82" spans="1:27" x14ac:dyDescent="0.25">
      <c r="A82" s="66" t="s">
        <v>262</v>
      </c>
      <c r="B82" s="66" t="s">
        <v>279</v>
      </c>
      <c r="C82" s="67"/>
      <c r="D82" s="68"/>
      <c r="E82" s="67"/>
      <c r="F82" s="70"/>
      <c r="G82" s="67"/>
      <c r="H82" s="71"/>
      <c r="I82" s="72"/>
      <c r="J82" s="72"/>
      <c r="K82" s="36"/>
      <c r="L82" s="73"/>
      <c r="M82" s="73"/>
      <c r="N82" s="74"/>
      <c r="O82" s="80" t="s">
        <v>301</v>
      </c>
      <c r="P82" s="82">
        <v>42759.601481481484</v>
      </c>
      <c r="Q82" s="80" t="s">
        <v>368</v>
      </c>
      <c r="R82" s="84" t="s">
        <v>403</v>
      </c>
      <c r="S82" s="80" t="s">
        <v>420</v>
      </c>
      <c r="T82" s="80"/>
      <c r="U82" s="82">
        <v>42759.601481481484</v>
      </c>
      <c r="V82" s="84" t="s">
        <v>517</v>
      </c>
      <c r="W82" s="80"/>
      <c r="X82" s="80"/>
      <c r="Y82" s="86" t="s">
        <v>611</v>
      </c>
      <c r="Z82" s="80"/>
      <c r="AA82">
        <v>2</v>
      </c>
    </row>
    <row r="83" spans="1:27" x14ac:dyDescent="0.25">
      <c r="A83" s="66" t="s">
        <v>263</v>
      </c>
      <c r="B83" s="66" t="s">
        <v>279</v>
      </c>
      <c r="C83" s="67"/>
      <c r="D83" s="68"/>
      <c r="E83" s="67"/>
      <c r="F83" s="70"/>
      <c r="G83" s="67"/>
      <c r="H83" s="71"/>
      <c r="I83" s="72"/>
      <c r="J83" s="72"/>
      <c r="K83" s="36"/>
      <c r="L83" s="73"/>
      <c r="M83" s="73"/>
      <c r="N83" s="74"/>
      <c r="O83" s="80" t="s">
        <v>301</v>
      </c>
      <c r="P83" s="82">
        <v>42759.601527777777</v>
      </c>
      <c r="Q83" s="80" t="s">
        <v>368</v>
      </c>
      <c r="R83" s="84" t="s">
        <v>403</v>
      </c>
      <c r="S83" s="80" t="s">
        <v>420</v>
      </c>
      <c r="T83" s="80"/>
      <c r="U83" s="82">
        <v>42759.601527777777</v>
      </c>
      <c r="V83" s="84" t="s">
        <v>518</v>
      </c>
      <c r="W83" s="80"/>
      <c r="X83" s="80"/>
      <c r="Y83" s="86" t="s">
        <v>612</v>
      </c>
      <c r="Z83" s="80"/>
      <c r="AA83">
        <v>2</v>
      </c>
    </row>
    <row r="84" spans="1:27" x14ac:dyDescent="0.25">
      <c r="A84" s="66" t="s">
        <v>264</v>
      </c>
      <c r="B84" s="66" t="s">
        <v>279</v>
      </c>
      <c r="C84" s="67"/>
      <c r="D84" s="68"/>
      <c r="E84" s="67"/>
      <c r="F84" s="70"/>
      <c r="G84" s="67"/>
      <c r="H84" s="71"/>
      <c r="I84" s="72"/>
      <c r="J84" s="72"/>
      <c r="K84" s="36"/>
      <c r="L84" s="73"/>
      <c r="M84" s="73"/>
      <c r="N84" s="74"/>
      <c r="O84" s="80" t="s">
        <v>301</v>
      </c>
      <c r="P84" s="82">
        <v>42759.602083333331</v>
      </c>
      <c r="Q84" s="80" t="s">
        <v>368</v>
      </c>
      <c r="R84" s="84" t="s">
        <v>403</v>
      </c>
      <c r="S84" s="80" t="s">
        <v>420</v>
      </c>
      <c r="T84" s="80"/>
      <c r="U84" s="82">
        <v>42759.602083333331</v>
      </c>
      <c r="V84" s="84" t="s">
        <v>519</v>
      </c>
      <c r="W84" s="80"/>
      <c r="X84" s="80"/>
      <c r="Y84" s="86" t="s">
        <v>613</v>
      </c>
      <c r="Z84" s="80"/>
      <c r="AA84">
        <v>2</v>
      </c>
    </row>
    <row r="85" spans="1:27" x14ac:dyDescent="0.25">
      <c r="A85" s="66" t="s">
        <v>265</v>
      </c>
      <c r="B85" s="66" t="s">
        <v>279</v>
      </c>
      <c r="C85" s="67"/>
      <c r="D85" s="68"/>
      <c r="E85" s="67"/>
      <c r="F85" s="70"/>
      <c r="G85" s="67"/>
      <c r="H85" s="71"/>
      <c r="I85" s="72"/>
      <c r="J85" s="72"/>
      <c r="K85" s="36"/>
      <c r="L85" s="73"/>
      <c r="M85" s="73"/>
      <c r="N85" s="74"/>
      <c r="O85" s="80" t="s">
        <v>301</v>
      </c>
      <c r="P85" s="82">
        <v>42759.602199074077</v>
      </c>
      <c r="Q85" s="80" t="s">
        <v>368</v>
      </c>
      <c r="R85" s="84" t="s">
        <v>403</v>
      </c>
      <c r="S85" s="80" t="s">
        <v>420</v>
      </c>
      <c r="T85" s="80"/>
      <c r="U85" s="82">
        <v>42759.602199074077</v>
      </c>
      <c r="V85" s="84" t="s">
        <v>520</v>
      </c>
      <c r="W85" s="80"/>
      <c r="X85" s="80"/>
      <c r="Y85" s="86" t="s">
        <v>614</v>
      </c>
      <c r="Z85" s="80"/>
      <c r="AA85">
        <v>2</v>
      </c>
    </row>
    <row r="86" spans="1:27" x14ac:dyDescent="0.25">
      <c r="A86" s="66" t="s">
        <v>266</v>
      </c>
      <c r="B86" s="66" t="s">
        <v>266</v>
      </c>
      <c r="C86" s="67"/>
      <c r="D86" s="68"/>
      <c r="E86" s="67"/>
      <c r="F86" s="70"/>
      <c r="G86" s="67"/>
      <c r="H86" s="71"/>
      <c r="I86" s="72"/>
      <c r="J86" s="72"/>
      <c r="K86" s="36"/>
      <c r="L86" s="73"/>
      <c r="M86" s="73"/>
      <c r="N86" s="74"/>
      <c r="O86" s="80" t="s">
        <v>179</v>
      </c>
      <c r="P86" s="82">
        <v>42759.603020833332</v>
      </c>
      <c r="Q86" s="80" t="s">
        <v>369</v>
      </c>
      <c r="R86" s="84" t="s">
        <v>404</v>
      </c>
      <c r="S86" s="80" t="s">
        <v>428</v>
      </c>
      <c r="T86" s="80"/>
      <c r="U86" s="82">
        <v>42759.603020833332</v>
      </c>
      <c r="V86" s="84" t="s">
        <v>521</v>
      </c>
      <c r="W86" s="80"/>
      <c r="X86" s="80"/>
      <c r="Y86" s="86" t="s">
        <v>615</v>
      </c>
      <c r="Z86" s="80"/>
      <c r="AA86">
        <v>1</v>
      </c>
    </row>
    <row r="87" spans="1:27" x14ac:dyDescent="0.25">
      <c r="A87" s="66" t="s">
        <v>267</v>
      </c>
      <c r="B87" s="66" t="s">
        <v>279</v>
      </c>
      <c r="C87" s="67"/>
      <c r="D87" s="68"/>
      <c r="E87" s="67"/>
      <c r="F87" s="70"/>
      <c r="G87" s="67"/>
      <c r="H87" s="71"/>
      <c r="I87" s="72"/>
      <c r="J87" s="72"/>
      <c r="K87" s="36"/>
      <c r="L87" s="73"/>
      <c r="M87" s="73"/>
      <c r="N87" s="74"/>
      <c r="O87" s="80" t="s">
        <v>301</v>
      </c>
      <c r="P87" s="82">
        <v>42759.603622685187</v>
      </c>
      <c r="Q87" s="80" t="s">
        <v>368</v>
      </c>
      <c r="R87" s="84" t="s">
        <v>403</v>
      </c>
      <c r="S87" s="80" t="s">
        <v>420</v>
      </c>
      <c r="T87" s="80"/>
      <c r="U87" s="82">
        <v>42759.603622685187</v>
      </c>
      <c r="V87" s="84" t="s">
        <v>522</v>
      </c>
      <c r="W87" s="80"/>
      <c r="X87" s="80"/>
      <c r="Y87" s="86" t="s">
        <v>616</v>
      </c>
      <c r="Z87" s="80"/>
      <c r="AA87">
        <v>2</v>
      </c>
    </row>
    <row r="88" spans="1:27" x14ac:dyDescent="0.25">
      <c r="A88" s="66" t="s">
        <v>268</v>
      </c>
      <c r="B88" s="66" t="s">
        <v>268</v>
      </c>
      <c r="C88" s="67"/>
      <c r="D88" s="68"/>
      <c r="E88" s="67"/>
      <c r="F88" s="70"/>
      <c r="G88" s="67"/>
      <c r="H88" s="71"/>
      <c r="I88" s="72"/>
      <c r="J88" s="72"/>
      <c r="K88" s="36"/>
      <c r="L88" s="73"/>
      <c r="M88" s="73"/>
      <c r="N88" s="74"/>
      <c r="O88" s="80" t="s">
        <v>179</v>
      </c>
      <c r="P88" s="82">
        <v>42759.604351851849</v>
      </c>
      <c r="Q88" s="80" t="s">
        <v>370</v>
      </c>
      <c r="R88" s="84" t="s">
        <v>405</v>
      </c>
      <c r="S88" s="80" t="s">
        <v>428</v>
      </c>
      <c r="T88" s="80"/>
      <c r="U88" s="82">
        <v>42759.604351851849</v>
      </c>
      <c r="V88" s="84" t="s">
        <v>523</v>
      </c>
      <c r="W88" s="80"/>
      <c r="X88" s="80"/>
      <c r="Y88" s="86" t="s">
        <v>617</v>
      </c>
      <c r="Z88" s="80"/>
      <c r="AA88">
        <v>2</v>
      </c>
    </row>
    <row r="89" spans="1:27" x14ac:dyDescent="0.25">
      <c r="A89" s="66" t="s">
        <v>269</v>
      </c>
      <c r="B89" s="66" t="s">
        <v>268</v>
      </c>
      <c r="C89" s="67"/>
      <c r="D89" s="68"/>
      <c r="E89" s="67"/>
      <c r="F89" s="70"/>
      <c r="G89" s="67"/>
      <c r="H89" s="71"/>
      <c r="I89" s="72"/>
      <c r="J89" s="72"/>
      <c r="K89" s="36"/>
      <c r="L89" s="73"/>
      <c r="M89" s="73"/>
      <c r="N89" s="74"/>
      <c r="O89" s="80" t="s">
        <v>301</v>
      </c>
      <c r="P89" s="82">
        <v>42759.604375000003</v>
      </c>
      <c r="Q89" s="80" t="s">
        <v>371</v>
      </c>
      <c r="R89" s="84" t="s">
        <v>405</v>
      </c>
      <c r="S89" s="80" t="s">
        <v>428</v>
      </c>
      <c r="T89" s="80"/>
      <c r="U89" s="82">
        <v>42759.604375000003</v>
      </c>
      <c r="V89" s="84" t="s">
        <v>524</v>
      </c>
      <c r="W89" s="80"/>
      <c r="X89" s="80"/>
      <c r="Y89" s="86" t="s">
        <v>618</v>
      </c>
      <c r="Z89" s="80"/>
      <c r="AA89">
        <v>1</v>
      </c>
    </row>
    <row r="90" spans="1:27" x14ac:dyDescent="0.25">
      <c r="A90" s="66" t="s">
        <v>270</v>
      </c>
      <c r="B90" s="66" t="s">
        <v>296</v>
      </c>
      <c r="C90" s="67"/>
      <c r="D90" s="68"/>
      <c r="E90" s="67"/>
      <c r="F90" s="70"/>
      <c r="G90" s="67"/>
      <c r="H90" s="71"/>
      <c r="I90" s="72"/>
      <c r="J90" s="72"/>
      <c r="K90" s="36"/>
      <c r="L90" s="73"/>
      <c r="M90" s="73"/>
      <c r="N90" s="74"/>
      <c r="O90" s="80" t="s">
        <v>301</v>
      </c>
      <c r="P90" s="82">
        <v>42759.606736111113</v>
      </c>
      <c r="Q90" s="80" t="s">
        <v>372</v>
      </c>
      <c r="R90" s="84" t="s">
        <v>406</v>
      </c>
      <c r="S90" s="80" t="s">
        <v>430</v>
      </c>
      <c r="T90" s="80"/>
      <c r="U90" s="82">
        <v>42759.606736111113</v>
      </c>
      <c r="V90" s="84" t="s">
        <v>525</v>
      </c>
      <c r="W90" s="80"/>
      <c r="X90" s="80"/>
      <c r="Y90" s="86" t="s">
        <v>619</v>
      </c>
      <c r="Z90" s="80"/>
      <c r="AA90">
        <v>2</v>
      </c>
    </row>
    <row r="91" spans="1:27" x14ac:dyDescent="0.25">
      <c r="A91" s="66" t="s">
        <v>270</v>
      </c>
      <c r="B91" s="66" t="s">
        <v>297</v>
      </c>
      <c r="C91" s="67"/>
      <c r="D91" s="68"/>
      <c r="E91" s="67"/>
      <c r="F91" s="70"/>
      <c r="G91" s="67"/>
      <c r="H91" s="71"/>
      <c r="I91" s="72"/>
      <c r="J91" s="72"/>
      <c r="K91" s="36"/>
      <c r="L91" s="73"/>
      <c r="M91" s="73"/>
      <c r="N91" s="74"/>
      <c r="O91" s="80" t="s">
        <v>301</v>
      </c>
      <c r="P91" s="82">
        <v>42759.606736111113</v>
      </c>
      <c r="Q91" s="80" t="s">
        <v>372</v>
      </c>
      <c r="R91" s="84" t="s">
        <v>406</v>
      </c>
      <c r="S91" s="80" t="s">
        <v>430</v>
      </c>
      <c r="T91" s="80"/>
      <c r="U91" s="82">
        <v>42759.606736111113</v>
      </c>
      <c r="V91" s="84" t="s">
        <v>525</v>
      </c>
      <c r="W91" s="80"/>
      <c r="X91" s="80"/>
      <c r="Y91" s="86" t="s">
        <v>619</v>
      </c>
      <c r="Z91" s="80"/>
      <c r="AA91">
        <v>2</v>
      </c>
    </row>
    <row r="92" spans="1:27" x14ac:dyDescent="0.25">
      <c r="A92" s="66" t="s">
        <v>271</v>
      </c>
      <c r="B92" s="66" t="s">
        <v>279</v>
      </c>
      <c r="C92" s="67"/>
      <c r="D92" s="68"/>
      <c r="E92" s="67"/>
      <c r="F92" s="70"/>
      <c r="G92" s="67"/>
      <c r="H92" s="71"/>
      <c r="I92" s="72"/>
      <c r="J92" s="72"/>
      <c r="K92" s="36"/>
      <c r="L92" s="73"/>
      <c r="M92" s="73"/>
      <c r="N92" s="74"/>
      <c r="O92" s="80" t="s">
        <v>301</v>
      </c>
      <c r="P92" s="82">
        <v>42759.60696759259</v>
      </c>
      <c r="Q92" s="80" t="s">
        <v>368</v>
      </c>
      <c r="R92" s="84" t="s">
        <v>403</v>
      </c>
      <c r="S92" s="80" t="s">
        <v>420</v>
      </c>
      <c r="T92" s="80"/>
      <c r="U92" s="82">
        <v>42759.60696759259</v>
      </c>
      <c r="V92" s="84" t="s">
        <v>526</v>
      </c>
      <c r="W92" s="80"/>
      <c r="X92" s="80"/>
      <c r="Y92" s="86" t="s">
        <v>620</v>
      </c>
      <c r="Z92" s="80"/>
      <c r="AA92">
        <v>2</v>
      </c>
    </row>
    <row r="93" spans="1:27" x14ac:dyDescent="0.25">
      <c r="A93" s="66" t="s">
        <v>272</v>
      </c>
      <c r="B93" s="66" t="s">
        <v>279</v>
      </c>
      <c r="C93" s="67"/>
      <c r="D93" s="68"/>
      <c r="E93" s="67"/>
      <c r="F93" s="70"/>
      <c r="G93" s="67"/>
      <c r="H93" s="71"/>
      <c r="I93" s="72"/>
      <c r="J93" s="72"/>
      <c r="K93" s="36"/>
      <c r="L93" s="73"/>
      <c r="M93" s="73"/>
      <c r="N93" s="74"/>
      <c r="O93" s="80" t="s">
        <v>301</v>
      </c>
      <c r="P93" s="82">
        <v>42759.608460648145</v>
      </c>
      <c r="Q93" s="80" t="s">
        <v>368</v>
      </c>
      <c r="R93" s="84" t="s">
        <v>403</v>
      </c>
      <c r="S93" s="80" t="s">
        <v>420</v>
      </c>
      <c r="T93" s="80"/>
      <c r="U93" s="82">
        <v>42759.608460648145</v>
      </c>
      <c r="V93" s="84" t="s">
        <v>527</v>
      </c>
      <c r="W93" s="80"/>
      <c r="X93" s="80"/>
      <c r="Y93" s="86" t="s">
        <v>621</v>
      </c>
      <c r="Z93" s="80"/>
      <c r="AA93">
        <v>2</v>
      </c>
    </row>
    <row r="94" spans="1:27" x14ac:dyDescent="0.25">
      <c r="A94" s="66" t="s">
        <v>273</v>
      </c>
      <c r="B94" s="66" t="s">
        <v>279</v>
      </c>
      <c r="C94" s="67"/>
      <c r="D94" s="68"/>
      <c r="E94" s="67"/>
      <c r="F94" s="70"/>
      <c r="G94" s="67"/>
      <c r="H94" s="71"/>
      <c r="I94" s="72"/>
      <c r="J94" s="72"/>
      <c r="K94" s="36"/>
      <c r="L94" s="73"/>
      <c r="M94" s="73"/>
      <c r="N94" s="74"/>
      <c r="O94" s="80" t="s">
        <v>301</v>
      </c>
      <c r="P94" s="82">
        <v>42759.609212962961</v>
      </c>
      <c r="Q94" s="80" t="s">
        <v>368</v>
      </c>
      <c r="R94" s="84" t="s">
        <v>403</v>
      </c>
      <c r="S94" s="80" t="s">
        <v>420</v>
      </c>
      <c r="T94" s="80"/>
      <c r="U94" s="82">
        <v>42759.609212962961</v>
      </c>
      <c r="V94" s="84" t="s">
        <v>528</v>
      </c>
      <c r="W94" s="80"/>
      <c r="X94" s="80"/>
      <c r="Y94" s="86" t="s">
        <v>622</v>
      </c>
      <c r="Z94" s="80"/>
      <c r="AA94">
        <v>2</v>
      </c>
    </row>
    <row r="95" spans="1:27" x14ac:dyDescent="0.25">
      <c r="A95" s="66" t="s">
        <v>274</v>
      </c>
      <c r="B95" s="66" t="s">
        <v>274</v>
      </c>
      <c r="C95" s="67"/>
      <c r="D95" s="68"/>
      <c r="E95" s="67"/>
      <c r="F95" s="70"/>
      <c r="G95" s="67"/>
      <c r="H95" s="71"/>
      <c r="I95" s="72"/>
      <c r="J95" s="72"/>
      <c r="K95" s="36"/>
      <c r="L95" s="73"/>
      <c r="M95" s="73"/>
      <c r="N95" s="74"/>
      <c r="O95" s="80" t="s">
        <v>179</v>
      </c>
      <c r="P95" s="82">
        <v>42759.609768518516</v>
      </c>
      <c r="Q95" s="80" t="s">
        <v>373</v>
      </c>
      <c r="R95" s="84" t="s">
        <v>407</v>
      </c>
      <c r="S95" s="80" t="s">
        <v>431</v>
      </c>
      <c r="T95" s="80"/>
      <c r="U95" s="82">
        <v>42759.609768518516</v>
      </c>
      <c r="V95" s="84" t="s">
        <v>529</v>
      </c>
      <c r="W95" s="80"/>
      <c r="X95" s="80"/>
      <c r="Y95" s="86" t="s">
        <v>623</v>
      </c>
      <c r="Z95" s="80"/>
      <c r="AA95">
        <v>2</v>
      </c>
    </row>
    <row r="96" spans="1:27" x14ac:dyDescent="0.25">
      <c r="A96" s="66" t="s">
        <v>275</v>
      </c>
      <c r="B96" s="66" t="s">
        <v>279</v>
      </c>
      <c r="C96" s="67"/>
      <c r="D96" s="68"/>
      <c r="E96" s="67"/>
      <c r="F96" s="70"/>
      <c r="G96" s="67"/>
      <c r="H96" s="71"/>
      <c r="I96" s="72"/>
      <c r="J96" s="72"/>
      <c r="K96" s="36"/>
      <c r="L96" s="73"/>
      <c r="M96" s="73"/>
      <c r="N96" s="74"/>
      <c r="O96" s="80" t="s">
        <v>301</v>
      </c>
      <c r="P96" s="82">
        <v>42759.610625000001</v>
      </c>
      <c r="Q96" s="80" t="s">
        <v>368</v>
      </c>
      <c r="R96" s="84" t="s">
        <v>403</v>
      </c>
      <c r="S96" s="80" t="s">
        <v>420</v>
      </c>
      <c r="T96" s="80"/>
      <c r="U96" s="82">
        <v>42759.610625000001</v>
      </c>
      <c r="V96" s="84" t="s">
        <v>530</v>
      </c>
      <c r="W96" s="80"/>
      <c r="X96" s="80"/>
      <c r="Y96" s="86" t="s">
        <v>624</v>
      </c>
      <c r="Z96" s="80"/>
      <c r="AA96">
        <v>2</v>
      </c>
    </row>
    <row r="97" spans="1:27" x14ac:dyDescent="0.25">
      <c r="A97" s="66" t="s">
        <v>276</v>
      </c>
      <c r="B97" s="66" t="s">
        <v>276</v>
      </c>
      <c r="C97" s="67"/>
      <c r="D97" s="68"/>
      <c r="E97" s="67"/>
      <c r="F97" s="70"/>
      <c r="G97" s="67"/>
      <c r="H97" s="71"/>
      <c r="I97" s="72"/>
      <c r="J97" s="72"/>
      <c r="K97" s="36"/>
      <c r="L97" s="73"/>
      <c r="M97" s="73"/>
      <c r="N97" s="74"/>
      <c r="O97" s="80" t="s">
        <v>179</v>
      </c>
      <c r="P97" s="82">
        <v>42759.611481481479</v>
      </c>
      <c r="Q97" s="80" t="s">
        <v>374</v>
      </c>
      <c r="R97" s="84" t="s">
        <v>408</v>
      </c>
      <c r="S97" s="80" t="s">
        <v>431</v>
      </c>
      <c r="T97" s="80"/>
      <c r="U97" s="82">
        <v>42759.611481481479</v>
      </c>
      <c r="V97" s="84" t="s">
        <v>531</v>
      </c>
      <c r="W97" s="80"/>
      <c r="X97" s="80"/>
      <c r="Y97" s="86" t="s">
        <v>625</v>
      </c>
      <c r="Z97" s="80"/>
      <c r="AA97">
        <v>2</v>
      </c>
    </row>
    <row r="98" spans="1:27" x14ac:dyDescent="0.25">
      <c r="A98" s="66" t="s">
        <v>277</v>
      </c>
      <c r="B98" s="66" t="s">
        <v>298</v>
      </c>
      <c r="C98" s="67"/>
      <c r="D98" s="68"/>
      <c r="E98" s="67"/>
      <c r="F98" s="70"/>
      <c r="G98" s="67"/>
      <c r="H98" s="71"/>
      <c r="I98" s="72"/>
      <c r="J98" s="72"/>
      <c r="K98" s="36"/>
      <c r="L98" s="73"/>
      <c r="M98" s="73"/>
      <c r="N98" s="74"/>
      <c r="O98" s="80" t="s">
        <v>301</v>
      </c>
      <c r="P98" s="82">
        <v>42759.611990740741</v>
      </c>
      <c r="Q98" s="80" t="s">
        <v>375</v>
      </c>
      <c r="R98" s="84" t="s">
        <v>409</v>
      </c>
      <c r="S98" s="80" t="s">
        <v>432</v>
      </c>
      <c r="T98" s="80"/>
      <c r="U98" s="82">
        <v>42759.611990740741</v>
      </c>
      <c r="V98" s="84" t="s">
        <v>532</v>
      </c>
      <c r="W98" s="80"/>
      <c r="X98" s="80"/>
      <c r="Y98" s="86" t="s">
        <v>626</v>
      </c>
      <c r="Z98" s="80"/>
      <c r="AA98">
        <v>2</v>
      </c>
    </row>
    <row r="99" spans="1:27" x14ac:dyDescent="0.25">
      <c r="A99" s="66" t="s">
        <v>277</v>
      </c>
      <c r="B99" s="66" t="s">
        <v>299</v>
      </c>
      <c r="C99" s="67"/>
      <c r="D99" s="68"/>
      <c r="E99" s="67"/>
      <c r="F99" s="70"/>
      <c r="G99" s="67"/>
      <c r="H99" s="71"/>
      <c r="I99" s="72"/>
      <c r="J99" s="72"/>
      <c r="K99" s="36"/>
      <c r="L99" s="73"/>
      <c r="M99" s="73"/>
      <c r="N99" s="74"/>
      <c r="O99" s="80" t="s">
        <v>301</v>
      </c>
      <c r="P99" s="82">
        <v>42759.611990740741</v>
      </c>
      <c r="Q99" s="80" t="s">
        <v>375</v>
      </c>
      <c r="R99" s="84" t="s">
        <v>409</v>
      </c>
      <c r="S99" s="80" t="s">
        <v>432</v>
      </c>
      <c r="T99" s="80"/>
      <c r="U99" s="82">
        <v>42759.611990740741</v>
      </c>
      <c r="V99" s="84" t="s">
        <v>532</v>
      </c>
      <c r="W99" s="80"/>
      <c r="X99" s="80"/>
      <c r="Y99" s="86" t="s">
        <v>626</v>
      </c>
      <c r="Z99" s="80"/>
      <c r="AA99">
        <v>2</v>
      </c>
    </row>
    <row r="100" spans="1:27" x14ac:dyDescent="0.25">
      <c r="A100" s="66" t="s">
        <v>278</v>
      </c>
      <c r="B100" s="66" t="s">
        <v>300</v>
      </c>
      <c r="C100" s="67"/>
      <c r="D100" s="68"/>
      <c r="E100" s="67"/>
      <c r="F100" s="70"/>
      <c r="G100" s="67"/>
      <c r="H100" s="71"/>
      <c r="I100" s="72"/>
      <c r="J100" s="72"/>
      <c r="K100" s="36"/>
      <c r="L100" s="73"/>
      <c r="M100" s="73"/>
      <c r="N100" s="74"/>
      <c r="O100" s="80" t="s">
        <v>301</v>
      </c>
      <c r="P100" s="82">
        <v>42759.61215277778</v>
      </c>
      <c r="Q100" s="80" t="s">
        <v>376</v>
      </c>
      <c r="R100" s="84" t="s">
        <v>410</v>
      </c>
      <c r="S100" s="80" t="s">
        <v>433</v>
      </c>
      <c r="T100" s="80"/>
      <c r="U100" s="82">
        <v>42759.61215277778</v>
      </c>
      <c r="V100" s="84" t="s">
        <v>533</v>
      </c>
      <c r="W100" s="80"/>
      <c r="X100" s="80"/>
      <c r="Y100" s="86" t="s">
        <v>627</v>
      </c>
      <c r="Z100" s="80"/>
      <c r="AA100">
        <v>2</v>
      </c>
    </row>
    <row r="101" spans="1:27" x14ac:dyDescent="0.25">
      <c r="A101" s="66" t="s">
        <v>278</v>
      </c>
      <c r="B101" s="66" t="s">
        <v>298</v>
      </c>
      <c r="C101" s="67"/>
      <c r="D101" s="68"/>
      <c r="E101" s="67"/>
      <c r="F101" s="70"/>
      <c r="G101" s="67"/>
      <c r="H101" s="71"/>
      <c r="I101" s="72"/>
      <c r="J101" s="72"/>
      <c r="K101" s="36"/>
      <c r="L101" s="73"/>
      <c r="M101" s="73"/>
      <c r="N101" s="74"/>
      <c r="O101" s="80" t="s">
        <v>301</v>
      </c>
      <c r="P101" s="82">
        <v>42759.612233796295</v>
      </c>
      <c r="Q101" s="80" t="s">
        <v>375</v>
      </c>
      <c r="R101" s="84" t="s">
        <v>409</v>
      </c>
      <c r="S101" s="80" t="s">
        <v>432</v>
      </c>
      <c r="T101" s="80"/>
      <c r="U101" s="82">
        <v>42759.612233796295</v>
      </c>
      <c r="V101" s="84" t="s">
        <v>534</v>
      </c>
      <c r="W101" s="80"/>
      <c r="X101" s="80"/>
      <c r="Y101" s="86" t="s">
        <v>628</v>
      </c>
      <c r="Z101" s="80"/>
      <c r="AA101">
        <v>2</v>
      </c>
    </row>
    <row r="102" spans="1:27" x14ac:dyDescent="0.25">
      <c r="A102" s="66" t="s">
        <v>278</v>
      </c>
      <c r="B102" s="66" t="s">
        <v>299</v>
      </c>
      <c r="C102" s="67"/>
      <c r="D102" s="68"/>
      <c r="E102" s="67"/>
      <c r="F102" s="70"/>
      <c r="G102" s="67"/>
      <c r="H102" s="71"/>
      <c r="I102" s="72"/>
      <c r="J102" s="72"/>
      <c r="K102" s="36"/>
      <c r="L102" s="73"/>
      <c r="M102" s="73"/>
      <c r="N102" s="74"/>
      <c r="O102" s="80" t="s">
        <v>301</v>
      </c>
      <c r="P102" s="82">
        <v>42759.612233796295</v>
      </c>
      <c r="Q102" s="80" t="s">
        <v>375</v>
      </c>
      <c r="R102" s="84" t="s">
        <v>409</v>
      </c>
      <c r="S102" s="80" t="s">
        <v>432</v>
      </c>
      <c r="T102" s="80"/>
      <c r="U102" s="82">
        <v>42759.612233796295</v>
      </c>
      <c r="V102" s="84" t="s">
        <v>534</v>
      </c>
      <c r="W102" s="80"/>
      <c r="X102" s="80"/>
      <c r="Y102" s="86" t="s">
        <v>628</v>
      </c>
      <c r="Z102" s="80"/>
      <c r="AA102">
        <v>2</v>
      </c>
    </row>
    <row r="103" spans="1:27" x14ac:dyDescent="0.25">
      <c r="A103" s="66" t="s">
        <v>279</v>
      </c>
      <c r="B103" s="66" t="s">
        <v>279</v>
      </c>
      <c r="C103" s="67"/>
      <c r="D103" s="68"/>
      <c r="E103" s="67"/>
      <c r="F103" s="70"/>
      <c r="G103" s="67"/>
      <c r="H103" s="71"/>
      <c r="I103" s="72"/>
      <c r="J103" s="72"/>
      <c r="K103" s="36"/>
      <c r="L103" s="73"/>
      <c r="M103" s="73"/>
      <c r="N103" s="74"/>
      <c r="O103" s="80" t="s">
        <v>179</v>
      </c>
      <c r="P103" s="82">
        <v>42759.598692129628</v>
      </c>
      <c r="Q103" s="80" t="s">
        <v>377</v>
      </c>
      <c r="R103" s="84" t="s">
        <v>403</v>
      </c>
      <c r="S103" s="80" t="s">
        <v>420</v>
      </c>
      <c r="T103" s="80"/>
      <c r="U103" s="82">
        <v>42759.598692129628</v>
      </c>
      <c r="V103" s="84" t="s">
        <v>535</v>
      </c>
      <c r="W103" s="80"/>
      <c r="X103" s="80"/>
      <c r="Y103" s="86" t="s">
        <v>629</v>
      </c>
      <c r="Z103" s="80"/>
      <c r="AA103">
        <v>2</v>
      </c>
    </row>
    <row r="104" spans="1:27" x14ac:dyDescent="0.25">
      <c r="A104" s="66" t="s">
        <v>280</v>
      </c>
      <c r="B104" s="66" t="s">
        <v>279</v>
      </c>
      <c r="C104" s="67"/>
      <c r="D104" s="68"/>
      <c r="E104" s="67"/>
      <c r="F104" s="70"/>
      <c r="G104" s="67"/>
      <c r="H104" s="71"/>
      <c r="I104" s="72"/>
      <c r="J104" s="72"/>
      <c r="K104" s="36"/>
      <c r="L104" s="73"/>
      <c r="M104" s="73"/>
      <c r="N104" s="74"/>
      <c r="O104" s="80" t="s">
        <v>301</v>
      </c>
      <c r="P104" s="82">
        <v>42759.612245370372</v>
      </c>
      <c r="Q104" s="80" t="s">
        <v>368</v>
      </c>
      <c r="R104" s="84" t="s">
        <v>403</v>
      </c>
      <c r="S104" s="80" t="s">
        <v>420</v>
      </c>
      <c r="T104" s="80"/>
      <c r="U104" s="82">
        <v>42759.612245370372</v>
      </c>
      <c r="V104" s="84" t="s">
        <v>536</v>
      </c>
      <c r="W104" s="80"/>
      <c r="X104" s="80"/>
      <c r="Y104" s="86" t="s">
        <v>630</v>
      </c>
      <c r="Z104" s="80"/>
      <c r="AA104">
        <v>2</v>
      </c>
    </row>
    <row r="105" spans="1:27" x14ac:dyDescent="0.25">
      <c r="A105" s="66" t="s">
        <v>1243</v>
      </c>
      <c r="B105" s="66" t="s">
        <v>279</v>
      </c>
      <c r="C105" s="67"/>
      <c r="D105" s="68"/>
      <c r="E105" s="67"/>
      <c r="F105" s="70"/>
      <c r="G105" s="67"/>
      <c r="H105" s="71"/>
      <c r="I105" s="72"/>
      <c r="J105" s="72"/>
      <c r="K105" s="36"/>
      <c r="L105" s="73"/>
      <c r="M105" s="73"/>
      <c r="N105" s="74"/>
      <c r="O105" s="80" t="s">
        <v>301</v>
      </c>
      <c r="P105" s="82">
        <v>42759.615486111114</v>
      </c>
      <c r="Q105" s="80" t="s">
        <v>368</v>
      </c>
      <c r="R105" s="84" t="s">
        <v>403</v>
      </c>
      <c r="S105" s="80" t="s">
        <v>420</v>
      </c>
      <c r="T105" s="80"/>
      <c r="U105" s="82">
        <v>42759.615486111114</v>
      </c>
      <c r="V105" s="84" t="s">
        <v>1253</v>
      </c>
      <c r="W105" s="80"/>
      <c r="X105" s="80"/>
      <c r="Y105" s="86" t="s">
        <v>1257</v>
      </c>
      <c r="Z105" s="80"/>
      <c r="AA105">
        <v>2</v>
      </c>
    </row>
    <row r="106" spans="1:27" x14ac:dyDescent="0.25">
      <c r="A106" s="66" t="s">
        <v>1244</v>
      </c>
      <c r="B106" s="66" t="s">
        <v>1244</v>
      </c>
      <c r="C106" s="67"/>
      <c r="D106" s="68"/>
      <c r="E106" s="67"/>
      <c r="F106" s="70"/>
      <c r="G106" s="67"/>
      <c r="H106" s="71"/>
      <c r="I106" s="72"/>
      <c r="J106" s="72"/>
      <c r="K106" s="36"/>
      <c r="L106" s="73"/>
      <c r="M106" s="73"/>
      <c r="N106" s="74"/>
      <c r="O106" s="80" t="s">
        <v>179</v>
      </c>
      <c r="P106" s="82">
        <v>42759.615601851852</v>
      </c>
      <c r="Q106" s="80" t="s">
        <v>1247</v>
      </c>
      <c r="R106" s="84" t="s">
        <v>1250</v>
      </c>
      <c r="S106" s="80" t="s">
        <v>417</v>
      </c>
      <c r="T106" s="80"/>
      <c r="U106" s="82">
        <v>42759.615601851852</v>
      </c>
      <c r="V106" s="84" t="s">
        <v>1254</v>
      </c>
      <c r="W106" s="80"/>
      <c r="X106" s="80"/>
      <c r="Y106" s="86" t="s">
        <v>1258</v>
      </c>
      <c r="Z106" s="80"/>
      <c r="AA106">
        <v>2</v>
      </c>
    </row>
    <row r="107" spans="1:27" x14ac:dyDescent="0.25">
      <c r="A107" s="66" t="s">
        <v>1245</v>
      </c>
      <c r="B107" s="66" t="s">
        <v>1245</v>
      </c>
      <c r="C107" s="67"/>
      <c r="D107" s="68"/>
      <c r="E107" s="67"/>
      <c r="F107" s="70"/>
      <c r="G107" s="67"/>
      <c r="H107" s="71"/>
      <c r="I107" s="72"/>
      <c r="J107" s="72"/>
      <c r="K107" s="36"/>
      <c r="L107" s="73"/>
      <c r="M107" s="73"/>
      <c r="N107" s="74"/>
      <c r="O107" s="80" t="s">
        <v>179</v>
      </c>
      <c r="P107" s="82">
        <v>42759.615983796299</v>
      </c>
      <c r="Q107" s="80" t="s">
        <v>1248</v>
      </c>
      <c r="R107" s="84" t="s">
        <v>1251</v>
      </c>
      <c r="S107" s="80" t="s">
        <v>1252</v>
      </c>
      <c r="T107" s="80" t="s">
        <v>299</v>
      </c>
      <c r="U107" s="82">
        <v>42759.615983796299</v>
      </c>
      <c r="V107" s="84" t="s">
        <v>1255</v>
      </c>
      <c r="W107" s="80"/>
      <c r="X107" s="80"/>
      <c r="Y107" s="86" t="s">
        <v>1259</v>
      </c>
      <c r="Z107" s="80"/>
      <c r="AA107">
        <v>2</v>
      </c>
    </row>
    <row r="108" spans="1:27" x14ac:dyDescent="0.25">
      <c r="A108" s="89" t="s">
        <v>1246</v>
      </c>
      <c r="B108" s="89" t="s">
        <v>1245</v>
      </c>
      <c r="C108" s="111"/>
      <c r="D108" s="114"/>
      <c r="E108" s="111"/>
      <c r="F108" s="110"/>
      <c r="G108" s="111"/>
      <c r="H108" s="115"/>
      <c r="I108" s="112"/>
      <c r="J108" s="112"/>
      <c r="K108" s="116"/>
      <c r="L108" s="117"/>
      <c r="M108" s="117"/>
      <c r="N108" s="103"/>
      <c r="O108" s="106" t="s">
        <v>301</v>
      </c>
      <c r="P108" s="107">
        <v>42759.617523148147</v>
      </c>
      <c r="Q108" s="106" t="s">
        <v>1249</v>
      </c>
      <c r="R108" s="108" t="s">
        <v>1251</v>
      </c>
      <c r="S108" s="106" t="s">
        <v>1252</v>
      </c>
      <c r="T108" s="106" t="s">
        <v>299</v>
      </c>
      <c r="U108" s="107">
        <v>42759.617523148147</v>
      </c>
      <c r="V108" s="108" t="s">
        <v>1256</v>
      </c>
      <c r="W108" s="106"/>
      <c r="X108" s="106"/>
      <c r="Y108" s="109" t="s">
        <v>1260</v>
      </c>
      <c r="Z108" s="106"/>
      <c r="AA108">
        <v>2</v>
      </c>
    </row>
    <row r="109" spans="1:27" x14ac:dyDescent="0.25">
      <c r="A109" s="66" t="s">
        <v>1284</v>
      </c>
      <c r="B109" s="66" t="s">
        <v>1284</v>
      </c>
      <c r="C109" s="67"/>
      <c r="D109" s="68"/>
      <c r="E109" s="67"/>
      <c r="F109" s="70"/>
      <c r="G109" s="67"/>
      <c r="H109" s="71"/>
      <c r="I109" s="72"/>
      <c r="J109" s="72"/>
      <c r="K109" s="36"/>
      <c r="L109" s="73"/>
      <c r="M109" s="73"/>
      <c r="N109" s="74"/>
      <c r="O109" s="80" t="s">
        <v>179</v>
      </c>
      <c r="P109" s="82">
        <v>42759.618090277778</v>
      </c>
      <c r="Q109" s="80" t="s">
        <v>1292</v>
      </c>
      <c r="R109" s="84" t="s">
        <v>1294</v>
      </c>
      <c r="S109" s="80" t="s">
        <v>417</v>
      </c>
      <c r="T109" s="80"/>
      <c r="U109" s="82">
        <v>42759.618090277778</v>
      </c>
      <c r="V109" s="84" t="s">
        <v>1297</v>
      </c>
      <c r="W109" s="80"/>
      <c r="X109" s="80"/>
      <c r="Y109" s="86" t="s">
        <v>1305</v>
      </c>
      <c r="Z109" s="80"/>
      <c r="AA109">
        <v>1</v>
      </c>
    </row>
    <row r="110" spans="1:27" x14ac:dyDescent="0.25">
      <c r="A110" s="66" t="s">
        <v>1285</v>
      </c>
      <c r="B110" s="66" t="s">
        <v>279</v>
      </c>
      <c r="C110" s="67"/>
      <c r="D110" s="68"/>
      <c r="E110" s="67"/>
      <c r="F110" s="70"/>
      <c r="G110" s="67"/>
      <c r="H110" s="71"/>
      <c r="I110" s="72"/>
      <c r="J110" s="72"/>
      <c r="K110" s="36"/>
      <c r="L110" s="73"/>
      <c r="M110" s="73"/>
      <c r="N110" s="74"/>
      <c r="O110" s="80" t="s">
        <v>301</v>
      </c>
      <c r="P110" s="82">
        <v>42759.619085648148</v>
      </c>
      <c r="Q110" s="80" t="s">
        <v>368</v>
      </c>
      <c r="R110" s="84" t="s">
        <v>403</v>
      </c>
      <c r="S110" s="80" t="s">
        <v>420</v>
      </c>
      <c r="T110" s="80"/>
      <c r="U110" s="82">
        <v>42759.619085648148</v>
      </c>
      <c r="V110" s="84" t="s">
        <v>1298</v>
      </c>
      <c r="W110" s="80"/>
      <c r="X110" s="80"/>
      <c r="Y110" s="86" t="s">
        <v>1306</v>
      </c>
      <c r="Z110" s="80"/>
      <c r="AA110">
        <v>1</v>
      </c>
    </row>
    <row r="111" spans="1:27" x14ac:dyDescent="0.25">
      <c r="A111" s="66" t="s">
        <v>1286</v>
      </c>
      <c r="B111" s="66" t="s">
        <v>294</v>
      </c>
      <c r="C111" s="67"/>
      <c r="D111" s="68"/>
      <c r="E111" s="67"/>
      <c r="F111" s="70"/>
      <c r="G111" s="67"/>
      <c r="H111" s="71"/>
      <c r="I111" s="72"/>
      <c r="J111" s="72"/>
      <c r="K111" s="36"/>
      <c r="L111" s="73"/>
      <c r="M111" s="73"/>
      <c r="N111" s="74"/>
      <c r="O111" s="80" t="s">
        <v>301</v>
      </c>
      <c r="P111" s="82">
        <v>42759.619444444441</v>
      </c>
      <c r="Q111" s="80" t="s">
        <v>353</v>
      </c>
      <c r="R111" s="84" t="s">
        <v>379</v>
      </c>
      <c r="S111" s="80" t="s">
        <v>411</v>
      </c>
      <c r="T111" s="80" t="s">
        <v>442</v>
      </c>
      <c r="U111" s="82">
        <v>42759.619444444441</v>
      </c>
      <c r="V111" s="84" t="s">
        <v>1299</v>
      </c>
      <c r="W111" s="80"/>
      <c r="X111" s="80"/>
      <c r="Y111" s="86" t="s">
        <v>1307</v>
      </c>
      <c r="Z111" s="80"/>
      <c r="AA111">
        <v>1</v>
      </c>
    </row>
    <row r="112" spans="1:27" x14ac:dyDescent="0.25">
      <c r="A112" s="66" t="s">
        <v>1287</v>
      </c>
      <c r="B112" s="66" t="s">
        <v>1287</v>
      </c>
      <c r="C112" s="67"/>
      <c r="D112" s="68"/>
      <c r="E112" s="67"/>
      <c r="F112" s="70"/>
      <c r="G112" s="67"/>
      <c r="H112" s="71"/>
      <c r="I112" s="72"/>
      <c r="J112" s="72"/>
      <c r="K112" s="36"/>
      <c r="L112" s="73"/>
      <c r="M112" s="73"/>
      <c r="N112" s="74"/>
      <c r="O112" s="80" t="s">
        <v>179</v>
      </c>
      <c r="P112" s="82">
        <v>42759.620011574072</v>
      </c>
      <c r="Q112" s="80" t="s">
        <v>1293</v>
      </c>
      <c r="R112" s="84" t="s">
        <v>1295</v>
      </c>
      <c r="S112" s="80" t="s">
        <v>1296</v>
      </c>
      <c r="T112" s="80"/>
      <c r="U112" s="82">
        <v>42759.620011574072</v>
      </c>
      <c r="V112" s="84" t="s">
        <v>1300</v>
      </c>
      <c r="W112" s="80"/>
      <c r="X112" s="80"/>
      <c r="Y112" s="86" t="s">
        <v>1308</v>
      </c>
      <c r="Z112" s="80"/>
      <c r="AA112">
        <v>1</v>
      </c>
    </row>
    <row r="113" spans="1:27" x14ac:dyDescent="0.25">
      <c r="A113" s="66" t="s">
        <v>1288</v>
      </c>
      <c r="B113" s="66" t="s">
        <v>279</v>
      </c>
      <c r="C113" s="67"/>
      <c r="D113" s="68"/>
      <c r="E113" s="67"/>
      <c r="F113" s="70"/>
      <c r="G113" s="67"/>
      <c r="H113" s="71"/>
      <c r="I113" s="72"/>
      <c r="J113" s="72"/>
      <c r="K113" s="36"/>
      <c r="L113" s="73"/>
      <c r="M113" s="73"/>
      <c r="N113" s="74"/>
      <c r="O113" s="80" t="s">
        <v>301</v>
      </c>
      <c r="P113" s="82">
        <v>42759.620509259257</v>
      </c>
      <c r="Q113" s="80" t="s">
        <v>368</v>
      </c>
      <c r="R113" s="84" t="s">
        <v>403</v>
      </c>
      <c r="S113" s="80" t="s">
        <v>420</v>
      </c>
      <c r="T113" s="80"/>
      <c r="U113" s="82">
        <v>42759.620509259257</v>
      </c>
      <c r="V113" s="84" t="s">
        <v>1301</v>
      </c>
      <c r="W113" s="80"/>
      <c r="X113" s="80"/>
      <c r="Y113" s="86" t="s">
        <v>1309</v>
      </c>
      <c r="Z113" s="80"/>
      <c r="AA113">
        <v>1</v>
      </c>
    </row>
    <row r="114" spans="1:27" x14ac:dyDescent="0.25">
      <c r="A114" s="66" t="s">
        <v>1289</v>
      </c>
      <c r="B114" s="66" t="s">
        <v>283</v>
      </c>
      <c r="C114" s="67"/>
      <c r="D114" s="68"/>
      <c r="E114" s="67"/>
      <c r="F114" s="70"/>
      <c r="G114" s="67"/>
      <c r="H114" s="71"/>
      <c r="I114" s="72"/>
      <c r="J114" s="72"/>
      <c r="K114" s="36"/>
      <c r="L114" s="73"/>
      <c r="M114" s="73"/>
      <c r="N114" s="74"/>
      <c r="O114" s="80" t="s">
        <v>301</v>
      </c>
      <c r="P114" s="82">
        <v>42759.622013888889</v>
      </c>
      <c r="Q114" s="80" t="s">
        <v>332</v>
      </c>
      <c r="R114" s="84" t="s">
        <v>384</v>
      </c>
      <c r="S114" s="80" t="s">
        <v>415</v>
      </c>
      <c r="T114" s="80"/>
      <c r="U114" s="82">
        <v>42759.622013888889</v>
      </c>
      <c r="V114" s="84" t="s">
        <v>1302</v>
      </c>
      <c r="W114" s="80"/>
      <c r="X114" s="80"/>
      <c r="Y114" s="86" t="s">
        <v>1310</v>
      </c>
      <c r="Z114" s="80"/>
      <c r="AA114">
        <v>1</v>
      </c>
    </row>
    <row r="115" spans="1:27" x14ac:dyDescent="0.25">
      <c r="A115" s="66" t="s">
        <v>1290</v>
      </c>
      <c r="B115" s="66" t="s">
        <v>279</v>
      </c>
      <c r="C115" s="67"/>
      <c r="D115" s="68"/>
      <c r="E115" s="67"/>
      <c r="F115" s="70"/>
      <c r="G115" s="67"/>
      <c r="H115" s="71"/>
      <c r="I115" s="72"/>
      <c r="J115" s="72"/>
      <c r="K115" s="36"/>
      <c r="L115" s="73"/>
      <c r="M115" s="73"/>
      <c r="N115" s="74"/>
      <c r="O115" s="80" t="s">
        <v>301</v>
      </c>
      <c r="P115" s="82">
        <v>42759.624120370368</v>
      </c>
      <c r="Q115" s="80" t="s">
        <v>368</v>
      </c>
      <c r="R115" s="84" t="s">
        <v>403</v>
      </c>
      <c r="S115" s="80" t="s">
        <v>420</v>
      </c>
      <c r="T115" s="80"/>
      <c r="U115" s="82">
        <v>42759.624120370368</v>
      </c>
      <c r="V115" s="84" t="s">
        <v>1303</v>
      </c>
      <c r="W115" s="80"/>
      <c r="X115" s="80"/>
      <c r="Y115" s="86" t="s">
        <v>1311</v>
      </c>
      <c r="Z115" s="80"/>
      <c r="AA115">
        <v>1</v>
      </c>
    </row>
    <row r="116" spans="1:27" x14ac:dyDescent="0.25">
      <c r="A116" s="89" t="s">
        <v>1291</v>
      </c>
      <c r="B116" s="89" t="s">
        <v>279</v>
      </c>
      <c r="C116" s="111"/>
      <c r="D116" s="114"/>
      <c r="E116" s="111"/>
      <c r="F116" s="110"/>
      <c r="G116" s="111"/>
      <c r="H116" s="115"/>
      <c r="I116" s="112"/>
      <c r="J116" s="112"/>
      <c r="K116" s="116"/>
      <c r="L116" s="117"/>
      <c r="M116" s="117"/>
      <c r="N116" s="103"/>
      <c r="O116" s="106" t="s">
        <v>301</v>
      </c>
      <c r="P116" s="107">
        <v>42759.628252314818</v>
      </c>
      <c r="Q116" s="106" t="s">
        <v>368</v>
      </c>
      <c r="R116" s="108" t="s">
        <v>403</v>
      </c>
      <c r="S116" s="106" t="s">
        <v>420</v>
      </c>
      <c r="T116" s="106"/>
      <c r="U116" s="107">
        <v>42759.628252314818</v>
      </c>
      <c r="V116" s="108" t="s">
        <v>1304</v>
      </c>
      <c r="W116" s="106"/>
      <c r="X116" s="106"/>
      <c r="Y116" s="109" t="s">
        <v>1312</v>
      </c>
      <c r="Z116" s="106"/>
      <c r="AA116">
        <v>1</v>
      </c>
    </row>
  </sheetData>
  <dataConsolidate/>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116"/>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116"/>
    <dataValidation allowBlank="1" showErrorMessage="1" sqref="N2:N116"/>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116"/>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116"/>
    <dataValidation allowBlank="1" showInputMessage="1" promptTitle="Edge Color" prompt="To select an optional edge color, right-click and select Select Color on the right-click menu." sqref="C3:C116"/>
    <dataValidation allowBlank="1" showInputMessage="1" errorTitle="Invalid Edge Width" error="The optional edge width must be a whole number between 1 and 10." promptTitle="Edge Width" prompt="Enter an optional edge width between 1 and 10." sqref="D3:D116"/>
    <dataValidation allowBlank="1" showInputMessage="1" errorTitle="Invalid Edge Opacity" error="The optional edge opacity must be a whole number between 0 and 10." promptTitle="Edge Opacity" prompt="Enter an optional edge opacity between 0 (transparent) and 100 (opaque)." sqref="F3:F116"/>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116">
      <formula1>ValidEdgeVisibilities</formula1>
    </dataValidation>
    <dataValidation allowBlank="1" showInputMessage="1" showErrorMessage="1" promptTitle="Vertex 1 Name" prompt="Enter the name of the edge's first vertex." sqref="A3:A116"/>
    <dataValidation allowBlank="1" showInputMessage="1" showErrorMessage="1" promptTitle="Vertex 2 Name" prompt="Enter the name of the edge's second vertex." sqref="B3:B116"/>
    <dataValidation allowBlank="1" showInputMessage="1" showErrorMessage="1" errorTitle="Invalid Edge Visibility" error="You have entered an unrecognized edge visibility.  Try selecting from the drop-down list instead." promptTitle="Edge Label" prompt="Enter an optional edge label." sqref="H3:H116"/>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116">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116"/>
  </dataValidations>
  <hyperlinks>
    <hyperlink ref="R3" r:id="rId1"/>
    <hyperlink ref="R4" r:id="rId2"/>
    <hyperlink ref="R5" r:id="rId3"/>
    <hyperlink ref="R6" r:id="rId4"/>
    <hyperlink ref="R7" r:id="rId5"/>
    <hyperlink ref="R8" r:id="rId6"/>
    <hyperlink ref="R9" r:id="rId7"/>
    <hyperlink ref="R10" r:id="rId8"/>
    <hyperlink ref="R11" r:id="rId9"/>
    <hyperlink ref="R12" r:id="rId10"/>
    <hyperlink ref="R13" r:id="rId11"/>
    <hyperlink ref="R14" r:id="rId12"/>
    <hyperlink ref="R15" r:id="rId13"/>
    <hyperlink ref="R16" r:id="rId14"/>
    <hyperlink ref="R17" r:id="rId15"/>
    <hyperlink ref="R18" r:id="rId16"/>
    <hyperlink ref="R19" r:id="rId17"/>
    <hyperlink ref="R20" r:id="rId18"/>
    <hyperlink ref="R21" r:id="rId19"/>
    <hyperlink ref="R22" r:id="rId20"/>
    <hyperlink ref="R23" r:id="rId21"/>
    <hyperlink ref="R25" r:id="rId22" display="http://news.google.com/news/url?sa=t&amp;fd=R&amp;ct2=us&amp;usg=AFQjCNFy5QcKOjDdwAx-Bu3LpzaCOH_3Dw&amp;clid=c3a7d30bb8a4878e06b80cf16b898331&amp;cid=52779358474954&amp;ei=2VWHWLjJGcbchAGwwaeQCg&amp;url=http%3A%2F%2Fdfw.cbslocal.com%2F2017%2F01%2F24%2Fwoody-harrelson-jokes-about-new-star-wars-role%2F&amp;utm_source=dlvr.it&amp;utm_medium=twitter"/>
    <hyperlink ref="R26" r:id="rId23"/>
    <hyperlink ref="R28" r:id="rId24"/>
    <hyperlink ref="R29" r:id="rId25"/>
    <hyperlink ref="R30" r:id="rId26"/>
    <hyperlink ref="R33" r:id="rId27"/>
    <hyperlink ref="R34" r:id="rId28"/>
    <hyperlink ref="R35" r:id="rId29"/>
    <hyperlink ref="R36" r:id="rId30"/>
    <hyperlink ref="R37" r:id="rId31"/>
    <hyperlink ref="R39" r:id="rId32"/>
    <hyperlink ref="R41" r:id="rId33"/>
    <hyperlink ref="R42" r:id="rId34"/>
    <hyperlink ref="R43" r:id="rId35"/>
    <hyperlink ref="R44" r:id="rId36"/>
    <hyperlink ref="R45" r:id="rId37"/>
    <hyperlink ref="R46" r:id="rId38"/>
    <hyperlink ref="R47" r:id="rId39"/>
    <hyperlink ref="R48" r:id="rId40"/>
    <hyperlink ref="R49" r:id="rId41"/>
    <hyperlink ref="R50" r:id="rId42"/>
    <hyperlink ref="R51" r:id="rId43" location=".WIdarjJfk7o.twitter"/>
    <hyperlink ref="R52" r:id="rId44" location=".WIdarjJfk7o.twitter"/>
    <hyperlink ref="R53" r:id="rId45" location=".WIdarjJfk7o.twitter"/>
    <hyperlink ref="R54" r:id="rId46"/>
    <hyperlink ref="R55" r:id="rId47"/>
    <hyperlink ref="R56" r:id="rId48"/>
    <hyperlink ref="R57" r:id="rId49"/>
    <hyperlink ref="R58" r:id="rId50"/>
    <hyperlink ref="R59" r:id="rId51"/>
    <hyperlink ref="R60" r:id="rId52"/>
    <hyperlink ref="R61" r:id="rId53"/>
    <hyperlink ref="R62" r:id="rId54"/>
    <hyperlink ref="R63" r:id="rId55"/>
    <hyperlink ref="R64" r:id="rId56" display="http://news.google.com/news/url?sa=t&amp;fd=R&amp;ct2=us&amp;usg=AFQjCNGlUJv8FoJC6EhcrxTrUy81vNU4sQ&amp;clid=c3a7d30bb8a4878e06b80cf16b898331&amp;cid=52779358474954&amp;ei=R16HWNmpLuOFzgLUyp3ABg&amp;url=http://www.foxnews.com/entertainment/2017/01/24/woody-harrelson-recalls-being-robbed-at-gunpoint.html"/>
    <hyperlink ref="R65" r:id="rId57"/>
    <hyperlink ref="R67" r:id="rId58" location=".WIdgbrytinw.twitter"/>
    <hyperlink ref="R69" r:id="rId59"/>
    <hyperlink ref="R70" r:id="rId60"/>
    <hyperlink ref="R71" r:id="rId61"/>
    <hyperlink ref="R72" r:id="rId62"/>
    <hyperlink ref="R73" r:id="rId63"/>
    <hyperlink ref="R74" r:id="rId64"/>
    <hyperlink ref="R75" r:id="rId65"/>
    <hyperlink ref="R76" r:id="rId66"/>
    <hyperlink ref="R77" r:id="rId67"/>
    <hyperlink ref="R78" r:id="rId68"/>
    <hyperlink ref="R79" r:id="rId69" location="link_time=1485257153"/>
    <hyperlink ref="R80" r:id="rId70" location="link_time=1485257153"/>
    <hyperlink ref="R81" r:id="rId71" location="link_time=1485257153"/>
    <hyperlink ref="R82" r:id="rId72" location="link_time=1485257153"/>
    <hyperlink ref="R83" r:id="rId73" location="link_time=1485257153"/>
    <hyperlink ref="R84" r:id="rId74" location="link_time=1485257153"/>
    <hyperlink ref="R85" r:id="rId75" location="link_time=1485257153"/>
    <hyperlink ref="R86" r:id="rId76"/>
    <hyperlink ref="R87" r:id="rId77" location="link_time=1485257153"/>
    <hyperlink ref="R88" r:id="rId78"/>
    <hyperlink ref="R89" r:id="rId79"/>
    <hyperlink ref="R90" r:id="rId80"/>
    <hyperlink ref="R91" r:id="rId81"/>
    <hyperlink ref="R92" r:id="rId82" location="link_time=1485257153"/>
    <hyperlink ref="R93" r:id="rId83" location="link_time=1485257153"/>
    <hyperlink ref="R94" r:id="rId84" location="link_time=1485257153"/>
    <hyperlink ref="R95" r:id="rId85"/>
    <hyperlink ref="R96" r:id="rId86" location="link_time=1485257153"/>
    <hyperlink ref="R97" r:id="rId87"/>
    <hyperlink ref="R98" r:id="rId88"/>
    <hyperlink ref="R99" r:id="rId89"/>
    <hyperlink ref="R100" r:id="rId90" location="wlxcXMHCwqq1"/>
    <hyperlink ref="R101" r:id="rId91"/>
    <hyperlink ref="R102" r:id="rId92"/>
    <hyperlink ref="R103" r:id="rId93" location="link_time=1485257153"/>
    <hyperlink ref="R104" r:id="rId94" location="link_time=1485257153"/>
    <hyperlink ref="V3" r:id="rId95" location="!/allthebestnews/status/823884149761019904"/>
    <hyperlink ref="V4" r:id="rId96" location="!/realnews_world/status/823884153380741120"/>
    <hyperlink ref="V5" r:id="rId97" location="!/indonesiainf/status/823884156010532865"/>
    <hyperlink ref="V6" r:id="rId98" location="!/greenidenews/status/823884161496846337"/>
    <hyperlink ref="V7" r:id="rId99" location="!/silberworldnews/status/823884195395039233"/>
    <hyperlink ref="V8" r:id="rId100" location="!/wyko_news/status/823884198108794880"/>
    <hyperlink ref="V9" r:id="rId101" location="!/1usnews/status/823884209458585600"/>
    <hyperlink ref="V10" r:id="rId102" location="!/juanmuriango/status/823884212151283714"/>
    <hyperlink ref="V11" r:id="rId103" location="!/afatrepublican/status/823884214009368579"/>
    <hyperlink ref="V12" r:id="rId104" location="!/paddy_owens66/status/823884245693124608"/>
    <hyperlink ref="V13" r:id="rId105" location="!/tmtechnologynew/status/823884251221225472"/>
    <hyperlink ref="V14" r:id="rId106" location="!/tukang_update/status/823884262873014272"/>
    <hyperlink ref="V15" r:id="rId107" location="!/skrthakur/status/823884263716102146"/>
    <hyperlink ref="V16" r:id="rId108" location="!/twitreporting/status/823884267604164608"/>
    <hyperlink ref="V17" r:id="rId109" location="!/gato_q/status/823884268115922945"/>
    <hyperlink ref="V18" r:id="rId110" location="!/fabiolucv/status/823884269994975234"/>
    <hyperlink ref="V19" r:id="rId111" location="!/thekilguard/status/823884277183975425"/>
    <hyperlink ref="V20" r:id="rId112" location="!/purrungo12/status/823884277750214656"/>
    <hyperlink ref="V21" r:id="rId113" location="!/randomtweets48/status/823884317759774721"/>
    <hyperlink ref="V22" r:id="rId114" location="!/lady_natash/status/823884350592688128"/>
    <hyperlink ref="V23" r:id="rId115" location="!/mw3moddedacc2/status/823884363603451904"/>
    <hyperlink ref="V24" r:id="rId116" location="!/dakotann02/status/823884493404585985"/>
    <hyperlink ref="V25" r:id="rId117" location="!/starwarsworld12/status/823884607128944640"/>
    <hyperlink ref="V26" r:id="rId118" location="!/news957/status/823885008914022401"/>
    <hyperlink ref="V27" r:id="rId119" location="!/wowcasanova/status/823885056175472641"/>
    <hyperlink ref="V28" r:id="rId120" location="!/usa_update_/status/823885180138123264"/>
    <hyperlink ref="V29" r:id="rId121" location="!/curljam/status/823885372186828801"/>
    <hyperlink ref="V30" r:id="rId122" location="!/biteszhqpop/status/823886286993952768"/>
    <hyperlink ref="V31" r:id="rId123" location="!/maxqcine/status/823885543444463616"/>
    <hyperlink ref="V32" r:id="rId124" location="!/leosfc10/status/823886688049045504"/>
    <hyperlink ref="V33" r:id="rId125" location="!/bazinga_kal/status/823886709335134208"/>
    <hyperlink ref="V34" r:id="rId126" location="!/shakercinemas/status/823886831204859905"/>
    <hyperlink ref="V35" r:id="rId127" location="!/gormar5/status/823886990705836033"/>
    <hyperlink ref="V36" r:id="rId128" location="!/tophalifaxnow/status/823887113229697024"/>
    <hyperlink ref="V37" r:id="rId129" location="!/newspalmique/status/823887122734071808"/>
    <hyperlink ref="V38" r:id="rId130" location="!/sexogifsset/status/823887452599414788"/>
    <hyperlink ref="V39" r:id="rId131" location="!/worldnews24_7/status/823887908297797633"/>
    <hyperlink ref="V40" r:id="rId132" location="!/sheilascoular/status/823888413141168129"/>
    <hyperlink ref="V41" r:id="rId133" location="!/tomboytarts/status/823888424427864066"/>
    <hyperlink ref="V42" r:id="rId134" location="!/starcadet67/status/823889001077735424"/>
    <hyperlink ref="V43" r:id="rId135" location="!/berkleybearnews/status/823889167012638720"/>
    <hyperlink ref="V44" r:id="rId136" location="!/exposethegoods/status/823889390132830208"/>
    <hyperlink ref="V45" r:id="rId137" location="!/0fficialcr7/status/823889397258928129"/>
    <hyperlink ref="V46" r:id="rId138" location="!/olowoyeyeolait4/status/823889407765712896"/>
    <hyperlink ref="V47" r:id="rId139" location="!/fakealiceu/status/823889417676857346"/>
    <hyperlink ref="V48" r:id="rId140" location="!/fakealiceu/status/823889423272013826"/>
    <hyperlink ref="V49" r:id="rId141" location="!/jasparina1/status/823889612888154113"/>
    <hyperlink ref="V50" r:id="rId142" location="!/thedon2108/status/823889626557542400"/>
    <hyperlink ref="V51" r:id="rId143" location="!/maxim76dieu/status/823889806799339520"/>
    <hyperlink ref="V52" r:id="rId144" location="!/maxim76dieu/status/823889806799339520"/>
    <hyperlink ref="V53" r:id="rId145" location="!/maxim76dieu/status/823889806799339520"/>
    <hyperlink ref="V54" r:id="rId146" location="!/billieo2/status/823890172144209921"/>
    <hyperlink ref="V55" r:id="rId147" location="!/reproduktcomics/status/823890352323129344"/>
    <hyperlink ref="V56" r:id="rId148" location="!/reproduktcomics/status/823890352323129344"/>
    <hyperlink ref="V57" r:id="rId149" location="!/reproduktcomics/status/823890352323129344"/>
    <hyperlink ref="V58" r:id="rId150" location="!/reproduktcomics/status/823890352323129344"/>
    <hyperlink ref="V59" r:id="rId151" location="!/ryujay10/status/823891493467410432"/>
    <hyperlink ref="V60" r:id="rId152" location="!/kins_cuhmeal/status/823891603706277888"/>
    <hyperlink ref="V61" r:id="rId153" location="!/aaron_fernandes/status/823892704715280385"/>
    <hyperlink ref="V62" r:id="rId154" location="!/mopcastnetwork/status/823893125190090753"/>
    <hyperlink ref="V63" r:id="rId155" location="!/beefman46/status/823893470976864257"/>
    <hyperlink ref="V64" r:id="rId156" location="!/wjpolitics/status/823893555613679616"/>
    <hyperlink ref="V65" r:id="rId157" location="!/dripster/status/823894031520464896"/>
    <hyperlink ref="V66" r:id="rId158" location="!/hrmusic/status/823895392903270400"/>
    <hyperlink ref="V67" r:id="rId159" location="!/streetskillz13/status/823895868357144576"/>
    <hyperlink ref="V68" r:id="rId160" location="!/parkcityutah/status/823896289850949632"/>
    <hyperlink ref="V69" r:id="rId161" location="!/saladadecinema/status/823896640188805120"/>
    <hyperlink ref="V70" r:id="rId162" location="!/hipotermia/status/823896640901812225"/>
    <hyperlink ref="V71" r:id="rId163" location="!/theaksport23/status/823896952677011457"/>
    <hyperlink ref="V72" r:id="rId164" location="!/oghyperight/status/823897242599882752"/>
    <hyperlink ref="V73" r:id="rId165" location="!/moviesworldnewz/status/823897834185428992"/>
    <hyperlink ref="V74" r:id="rId166" location="!/eslamhalawa9/status/823898362185453569"/>
    <hyperlink ref="V75" r:id="rId167" location="!/america_news24/status/823898504133111810"/>
    <hyperlink ref="V76" r:id="rId168" location="!/ranchofarmahh/status/823898529974235136"/>
    <hyperlink ref="V77" r:id="rId169" location="!/johnsonalivein5/status/823899009140031489"/>
    <hyperlink ref="V78" r:id="rId170" location="!/buzz_monde/status/823899179017707520"/>
    <hyperlink ref="V79" r:id="rId171" location="!/hello_wize/status/823899285112680450"/>
    <hyperlink ref="V80" r:id="rId172" location="!/leahaulnaay/status/823899445368672257"/>
    <hyperlink ref="V81" r:id="rId173" location="!/rahagyass/status/823899619323244544"/>
    <hyperlink ref="V82" r:id="rId174" location="!/lclrgsl/status/823899692048203776"/>
    <hyperlink ref="V83" r:id="rId175" location="!/gyox_/status/823899710490550272"/>
    <hyperlink ref="V84" r:id="rId176" location="!/aenauit/status/823899911150325766"/>
    <hyperlink ref="V85" r:id="rId177" location="!/smockersunday/status/823899949897285632"/>
    <hyperlink ref="V86" r:id="rId178" location="!/movieswrld/status/823900250133893125"/>
    <hyperlink ref="V87" r:id="rId179" location="!/rodeotripxx/status/823900469617639424"/>
    <hyperlink ref="V88" r:id="rId180" location="!/bestfweb/status/823900733821034496"/>
    <hyperlink ref="V89" r:id="rId181" location="!/jeyshea_stl/status/823900740313870337"/>
    <hyperlink ref="V90" r:id="rId182" location="!/gratefulsfgiant/status/823901597340053504"/>
    <hyperlink ref="V91" r:id="rId183" location="!/gratefulsfgiant/status/823901597340053504"/>
    <hyperlink ref="V92" r:id="rId184" location="!/6monts_/status/823901680609718272"/>
    <hyperlink ref="V93" r:id="rId185" location="!/laura_pezou/status/823902219674275841"/>
    <hyperlink ref="V94" r:id="rId186" location="!/nvtlea/status/823902492555702274"/>
    <hyperlink ref="V95" r:id="rId187" location="!/eugenehegerty/status/823902692888064001"/>
    <hyperlink ref="V96" r:id="rId188" location="!/pablitoltr/status/823903006311804929"/>
    <hyperlink ref="V97" r:id="rId189" location="!/davidha51596823/status/823903314035245058"/>
    <hyperlink ref="V98" r:id="rId190" location="!/d_michael97/status/823903501734420481"/>
    <hyperlink ref="V99" r:id="rId191" location="!/d_michael97/status/823903501734420481"/>
    <hyperlink ref="V100" r:id="rId192" location="!/prosnationorg/status/823903557094998017"/>
    <hyperlink ref="V101" r:id="rId193" location="!/prosnationorg/status/823903589844140032"/>
    <hyperlink ref="V102" r:id="rId194" location="!/prosnationorg/status/823903589844140032"/>
    <hyperlink ref="V103" r:id="rId195" location="!/konbinifr/status/823898679530627074"/>
    <hyperlink ref="V104" r:id="rId196" location="!/mxpannier76/status/823903592105082881"/>
    <hyperlink ref="R105" r:id="rId197" location="link_time=1485257153"/>
    <hyperlink ref="R106" r:id="rId198"/>
    <hyperlink ref="R107" r:id="rId199"/>
    <hyperlink ref="R108" r:id="rId200"/>
    <hyperlink ref="V105" r:id="rId201" location="!/hugsxfmuke/status/823904765126000642"/>
    <hyperlink ref="V106" r:id="rId202" location="!/3tking/status/823904808327401472"/>
    <hyperlink ref="V107" r:id="rId203" location="!/radiotimes/status/823904949343879173"/>
    <hyperlink ref="V108" r:id="rId204" location="!/pussinpjs1/status/823905506465120258"/>
    <hyperlink ref="R109" r:id="rId205"/>
    <hyperlink ref="R110" r:id="rId206" location="link_time=1485257153"/>
    <hyperlink ref="R111" r:id="rId207"/>
    <hyperlink ref="R112" r:id="rId208"/>
    <hyperlink ref="R113" r:id="rId209" location="link_time=1485257153"/>
    <hyperlink ref="R114" r:id="rId210"/>
    <hyperlink ref="R115" r:id="rId211" location="link_time=1485257153"/>
    <hyperlink ref="R116" r:id="rId212" location="link_time=1485257153"/>
    <hyperlink ref="V109" r:id="rId213" location="!/ktinoj/status/823905708685094913"/>
    <hyperlink ref="V110" r:id="rId214" location="!/whitespri/status/823906069902741506"/>
    <hyperlink ref="V111" r:id="rId215" location="!/trumpy17/status/823906200077082626"/>
    <hyperlink ref="V112" r:id="rId216" location="!/latessnews/status/823906405572694016"/>
    <hyperlink ref="V113" r:id="rId217" location="!/blanquefortlou/status/823906587827957761"/>
    <hyperlink ref="V114" r:id="rId218" location="!/desktopdaydream/status/823907134182019072"/>
    <hyperlink ref="V115" r:id="rId219" location="!/avecesari/status/823907896345948161"/>
    <hyperlink ref="V116" r:id="rId220" location="!/h_spahrtacus/status/823909391476948992"/>
  </hyperlinks>
  <pageMargins left="0.7" right="0.7" top="0.75" bottom="0.75" header="0.3" footer="0.3"/>
  <pageSetup orientation="portrait" verticalDpi="0" r:id="rId221"/>
  <legacyDrawing r:id="rId222"/>
  <tableParts count="1">
    <tablePart r:id="rId223"/>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AU126"/>
  <sheetViews>
    <sheetView workbookViewId="0">
      <pane xSplit="1" ySplit="2" topLeftCell="B3" activePane="bottomRight" state="frozen"/>
      <selection pane="topRight" activeCell="B1" sqref="B1"/>
      <selection pane="bottomLeft" activeCell="A3" sqref="A3"/>
      <selection pane="bottomRight" activeCell="A3" sqref="A3"/>
    </sheetView>
  </sheetViews>
  <sheetFormatPr defaultRowHeight="15" x14ac:dyDescent="0.25"/>
  <cols>
    <col min="1" max="1" width="9.140625" style="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hidden="1" customWidth="1"/>
    <col min="19" max="19" width="9.28515625" hidden="1" customWidth="1"/>
    <col min="20" max="20" width="9.5703125" hidden="1" customWidth="1"/>
    <col min="21" max="23" width="14.28515625" hidden="1" customWidth="1"/>
    <col min="24" max="24" width="11.85546875" hidden="1" customWidth="1"/>
    <col min="25" max="25" width="14.42578125" hidden="1" customWidth="1"/>
    <col min="26" max="26" width="18.28515625" hidden="1" customWidth="1"/>
    <col min="27" max="27" width="5" style="3" hidden="1" customWidth="1"/>
    <col min="28" max="28" width="16" style="3" hidden="1" customWidth="1"/>
    <col min="29" max="29" width="16" style="6" bestFit="1" customWidth="1"/>
    <col min="30" max="30" width="11.5703125" style="2" bestFit="1" customWidth="1"/>
    <col min="31" max="31" width="12" style="3" bestFit="1" customWidth="1"/>
    <col min="32" max="32" width="9.7109375" style="3" bestFit="1" customWidth="1"/>
    <col min="33" max="33" width="11.42578125" style="3" bestFit="1" customWidth="1"/>
    <col min="34" max="34" width="18.140625" style="3" bestFit="1" customWidth="1"/>
    <col min="35" max="35" width="10.5703125" bestFit="1" customWidth="1"/>
    <col min="36" max="36" width="10.7109375" bestFit="1" customWidth="1"/>
    <col min="37" max="37" width="7.42578125" bestFit="1" customWidth="1"/>
    <col min="38" max="38" width="7.7109375" bestFit="1" customWidth="1"/>
    <col min="39" max="39" width="16.140625" bestFit="1" customWidth="1"/>
    <col min="40" max="41" width="15.7109375" bestFit="1" customWidth="1"/>
    <col min="42" max="42" width="15.140625" bestFit="1" customWidth="1"/>
  </cols>
  <sheetData>
    <row r="1" spans="1:47" x14ac:dyDescent="0.25">
      <c r="B1" s="25" t="s">
        <v>39</v>
      </c>
      <c r="C1" s="18"/>
      <c r="D1" s="18"/>
      <c r="E1" s="18"/>
      <c r="F1" s="18"/>
      <c r="G1" s="18"/>
      <c r="H1" s="27" t="s">
        <v>43</v>
      </c>
      <c r="I1" s="26"/>
      <c r="J1" s="26"/>
      <c r="K1" s="26"/>
      <c r="L1" s="29" t="s">
        <v>44</v>
      </c>
      <c r="M1" s="28"/>
      <c r="N1" s="28"/>
      <c r="O1" s="28"/>
      <c r="P1" s="28"/>
      <c r="Q1" s="28"/>
      <c r="R1" s="24" t="s">
        <v>42</v>
      </c>
      <c r="S1" s="21"/>
      <c r="T1" s="22"/>
      <c r="U1" s="23"/>
      <c r="V1" s="21"/>
      <c r="W1" s="21"/>
      <c r="X1" s="21"/>
      <c r="Y1" s="21"/>
      <c r="Z1" s="21"/>
      <c r="AA1" s="30" t="s">
        <v>40</v>
      </c>
      <c r="AB1" s="20"/>
      <c r="AC1" s="31" t="s">
        <v>41</v>
      </c>
      <c r="AD1"/>
      <c r="AE1"/>
      <c r="AF1"/>
      <c r="AG1"/>
      <c r="AH1"/>
    </row>
    <row r="2" spans="1:47" ht="30" customHeight="1" x14ac:dyDescent="0.25">
      <c r="A2" s="11" t="s">
        <v>5</v>
      </c>
      <c r="B2" s="8" t="s">
        <v>2</v>
      </c>
      <c r="C2" s="8" t="s">
        <v>8</v>
      </c>
      <c r="D2" s="9" t="s">
        <v>45</v>
      </c>
      <c r="E2" s="10" t="s">
        <v>4</v>
      </c>
      <c r="F2" s="8" t="s">
        <v>48</v>
      </c>
      <c r="G2" s="8" t="s">
        <v>11</v>
      </c>
      <c r="H2" s="8" t="s">
        <v>46</v>
      </c>
      <c r="I2" s="8" t="s">
        <v>47</v>
      </c>
      <c r="J2" s="8" t="s">
        <v>77</v>
      </c>
      <c r="K2" s="8" t="s">
        <v>10</v>
      </c>
      <c r="L2" s="8" t="s">
        <v>27</v>
      </c>
      <c r="M2" s="8" t="s">
        <v>15</v>
      </c>
      <c r="N2" s="8" t="s">
        <v>16</v>
      </c>
      <c r="O2" s="8" t="s">
        <v>13</v>
      </c>
      <c r="P2" s="8" t="s">
        <v>28</v>
      </c>
      <c r="Q2" s="8" t="s">
        <v>29</v>
      </c>
      <c r="R2" s="13" t="s">
        <v>31</v>
      </c>
      <c r="S2" s="13" t="s">
        <v>32</v>
      </c>
      <c r="T2" s="13" t="s">
        <v>33</v>
      </c>
      <c r="U2" s="13" t="s">
        <v>34</v>
      </c>
      <c r="V2" s="13" t="s">
        <v>35</v>
      </c>
      <c r="W2" s="13" t="s">
        <v>36</v>
      </c>
      <c r="X2" s="13" t="s">
        <v>137</v>
      </c>
      <c r="Y2" s="13" t="s">
        <v>37</v>
      </c>
      <c r="Z2" s="13" t="s">
        <v>170</v>
      </c>
      <c r="AA2" s="11" t="s">
        <v>12</v>
      </c>
      <c r="AB2" s="11" t="s">
        <v>38</v>
      </c>
      <c r="AC2" s="8" t="s">
        <v>26</v>
      </c>
      <c r="AD2" s="13" t="s">
        <v>631</v>
      </c>
      <c r="AE2" s="13" t="s">
        <v>632</v>
      </c>
      <c r="AF2" s="13" t="s">
        <v>633</v>
      </c>
      <c r="AG2" s="13" t="s">
        <v>634</v>
      </c>
      <c r="AH2" s="13" t="s">
        <v>635</v>
      </c>
      <c r="AI2" s="13" t="s">
        <v>636</v>
      </c>
      <c r="AJ2" s="13" t="s">
        <v>637</v>
      </c>
      <c r="AK2" s="13" t="s">
        <v>638</v>
      </c>
      <c r="AL2" s="13" t="s">
        <v>639</v>
      </c>
      <c r="AM2" s="13" t="s">
        <v>640</v>
      </c>
      <c r="AN2" s="13" t="s">
        <v>641</v>
      </c>
      <c r="AO2" s="13" t="s">
        <v>642</v>
      </c>
      <c r="AP2" s="13" t="s">
        <v>643</v>
      </c>
      <c r="AQ2" s="3"/>
      <c r="AR2" s="3"/>
    </row>
    <row r="3" spans="1:47" ht="15" customHeight="1" x14ac:dyDescent="0.25">
      <c r="A3" s="66" t="s">
        <v>189</v>
      </c>
      <c r="B3" s="67"/>
      <c r="C3" s="67"/>
      <c r="D3" s="68"/>
      <c r="E3" s="70"/>
      <c r="F3" s="104" t="s">
        <v>904</v>
      </c>
      <c r="G3" s="67"/>
      <c r="H3" s="71"/>
      <c r="I3" s="72"/>
      <c r="J3" s="72"/>
      <c r="K3" s="71" t="s">
        <v>1129</v>
      </c>
      <c r="L3" s="75"/>
      <c r="M3" s="76"/>
      <c r="N3" s="76"/>
      <c r="O3" s="77"/>
      <c r="P3" s="78"/>
      <c r="Q3" s="78"/>
      <c r="R3" s="50"/>
      <c r="S3" s="50"/>
      <c r="T3" s="50"/>
      <c r="U3" s="50"/>
      <c r="V3" s="51"/>
      <c r="W3" s="51"/>
      <c r="X3" s="52"/>
      <c r="Y3" s="51"/>
      <c r="Z3" s="51"/>
      <c r="AA3" s="73"/>
      <c r="AB3" s="73"/>
      <c r="AC3" s="74"/>
      <c r="AD3" s="79">
        <v>564</v>
      </c>
      <c r="AE3" s="79">
        <v>1741</v>
      </c>
      <c r="AF3" s="79">
        <v>763786</v>
      </c>
      <c r="AG3" s="79">
        <v>9</v>
      </c>
      <c r="AH3" s="79">
        <v>-18000</v>
      </c>
      <c r="AI3" s="79" t="s">
        <v>644</v>
      </c>
      <c r="AJ3" s="79" t="s">
        <v>743</v>
      </c>
      <c r="AK3" s="79"/>
      <c r="AL3" s="79" t="s">
        <v>879</v>
      </c>
      <c r="AM3" s="81">
        <v>40758.570057870369</v>
      </c>
      <c r="AN3" s="79" t="s">
        <v>1016</v>
      </c>
      <c r="AO3" s="83" t="s">
        <v>1017</v>
      </c>
      <c r="AP3" s="79" t="s">
        <v>66</v>
      </c>
      <c r="AQ3" s="3"/>
      <c r="AR3" s="3"/>
    </row>
    <row r="4" spans="1:47" x14ac:dyDescent="0.25">
      <c r="A4" s="66" t="s">
        <v>190</v>
      </c>
      <c r="B4" s="67"/>
      <c r="C4" s="67"/>
      <c r="D4" s="68"/>
      <c r="E4" s="70"/>
      <c r="F4" s="104" t="s">
        <v>905</v>
      </c>
      <c r="G4" s="67"/>
      <c r="H4" s="71"/>
      <c r="I4" s="72"/>
      <c r="J4" s="72"/>
      <c r="K4" s="71" t="s">
        <v>1130</v>
      </c>
      <c r="L4" s="75"/>
      <c r="M4" s="76"/>
      <c r="N4" s="76"/>
      <c r="O4" s="77"/>
      <c r="P4" s="78"/>
      <c r="Q4" s="78"/>
      <c r="R4" s="87"/>
      <c r="S4" s="87"/>
      <c r="T4" s="87"/>
      <c r="U4" s="87"/>
      <c r="V4" s="88"/>
      <c r="W4" s="88"/>
      <c r="X4" s="88"/>
      <c r="Y4" s="88"/>
      <c r="Z4" s="51"/>
      <c r="AA4" s="73"/>
      <c r="AB4" s="73"/>
      <c r="AC4" s="74"/>
      <c r="AD4" s="79">
        <v>579</v>
      </c>
      <c r="AE4" s="79">
        <v>370</v>
      </c>
      <c r="AF4" s="79">
        <v>47906</v>
      </c>
      <c r="AG4" s="79">
        <v>18</v>
      </c>
      <c r="AH4" s="79"/>
      <c r="AI4" s="79"/>
      <c r="AJ4" s="79" t="s">
        <v>744</v>
      </c>
      <c r="AK4" s="79"/>
      <c r="AL4" s="79"/>
      <c r="AM4" s="81">
        <v>42591.637743055559</v>
      </c>
      <c r="AN4" s="79" t="s">
        <v>1016</v>
      </c>
      <c r="AO4" s="83" t="s">
        <v>1018</v>
      </c>
      <c r="AP4" s="79" t="s">
        <v>66</v>
      </c>
      <c r="AQ4" s="2"/>
      <c r="AR4" s="3"/>
      <c r="AS4" s="3"/>
      <c r="AT4" s="3"/>
      <c r="AU4" s="3"/>
    </row>
    <row r="5" spans="1:47" x14ac:dyDescent="0.25">
      <c r="A5" s="66" t="s">
        <v>191</v>
      </c>
      <c r="B5" s="67"/>
      <c r="C5" s="67"/>
      <c r="D5" s="68"/>
      <c r="E5" s="70"/>
      <c r="F5" s="104" t="s">
        <v>906</v>
      </c>
      <c r="G5" s="67"/>
      <c r="H5" s="71"/>
      <c r="I5" s="72"/>
      <c r="J5" s="72"/>
      <c r="K5" s="71" t="s">
        <v>1131</v>
      </c>
      <c r="L5" s="75"/>
      <c r="M5" s="76"/>
      <c r="N5" s="76"/>
      <c r="O5" s="77"/>
      <c r="P5" s="78"/>
      <c r="Q5" s="78"/>
      <c r="R5" s="87"/>
      <c r="S5" s="87"/>
      <c r="T5" s="87"/>
      <c r="U5" s="87"/>
      <c r="V5" s="88"/>
      <c r="W5" s="88"/>
      <c r="X5" s="88"/>
      <c r="Y5" s="88"/>
      <c r="Z5" s="51"/>
      <c r="AA5" s="73"/>
      <c r="AB5" s="73"/>
      <c r="AC5" s="74"/>
      <c r="AD5" s="79">
        <v>3</v>
      </c>
      <c r="AE5" s="79">
        <v>760</v>
      </c>
      <c r="AF5" s="79">
        <v>205570</v>
      </c>
      <c r="AG5" s="79">
        <v>45</v>
      </c>
      <c r="AH5" s="79">
        <v>28800</v>
      </c>
      <c r="AI5" s="79" t="s">
        <v>645</v>
      </c>
      <c r="AJ5" s="79" t="s">
        <v>745</v>
      </c>
      <c r="AK5" s="79"/>
      <c r="AL5" s="79" t="s">
        <v>781</v>
      </c>
      <c r="AM5" s="81">
        <v>42093.073680555557</v>
      </c>
      <c r="AN5" s="79" t="s">
        <v>1016</v>
      </c>
      <c r="AO5" s="83" t="s">
        <v>1019</v>
      </c>
      <c r="AP5" s="79" t="s">
        <v>66</v>
      </c>
      <c r="AQ5" s="2"/>
      <c r="AR5" s="3"/>
      <c r="AS5" s="3"/>
      <c r="AT5" s="3"/>
      <c r="AU5" s="3"/>
    </row>
    <row r="6" spans="1:47" x14ac:dyDescent="0.25">
      <c r="A6" s="66" t="s">
        <v>192</v>
      </c>
      <c r="B6" s="67"/>
      <c r="C6" s="67"/>
      <c r="D6" s="68"/>
      <c r="E6" s="70"/>
      <c r="F6" s="104" t="s">
        <v>907</v>
      </c>
      <c r="G6" s="67"/>
      <c r="H6" s="71"/>
      <c r="I6" s="72"/>
      <c r="J6" s="72"/>
      <c r="K6" s="71" t="s">
        <v>1132</v>
      </c>
      <c r="L6" s="75"/>
      <c r="M6" s="76"/>
      <c r="N6" s="76"/>
      <c r="O6" s="77"/>
      <c r="P6" s="78"/>
      <c r="Q6" s="78"/>
      <c r="R6" s="87"/>
      <c r="S6" s="87"/>
      <c r="T6" s="87"/>
      <c r="U6" s="87"/>
      <c r="V6" s="88"/>
      <c r="W6" s="88"/>
      <c r="X6" s="88"/>
      <c r="Y6" s="88"/>
      <c r="Z6" s="51"/>
      <c r="AA6" s="73"/>
      <c r="AB6" s="73"/>
      <c r="AC6" s="74"/>
      <c r="AD6" s="79">
        <v>8</v>
      </c>
      <c r="AE6" s="79">
        <v>4</v>
      </c>
      <c r="AF6" s="79">
        <v>1234</v>
      </c>
      <c r="AG6" s="79">
        <v>0</v>
      </c>
      <c r="AH6" s="79"/>
      <c r="AI6" s="79" t="s">
        <v>646</v>
      </c>
      <c r="AJ6" s="79"/>
      <c r="AK6" s="83" t="s">
        <v>822</v>
      </c>
      <c r="AL6" s="79"/>
      <c r="AM6" s="81">
        <v>42419.960289351853</v>
      </c>
      <c r="AN6" s="79" t="s">
        <v>1016</v>
      </c>
      <c r="AO6" s="83" t="s">
        <v>1020</v>
      </c>
      <c r="AP6" s="79" t="s">
        <v>66</v>
      </c>
      <c r="AQ6" s="2"/>
      <c r="AR6" s="3"/>
      <c r="AS6" s="3"/>
      <c r="AT6" s="3"/>
      <c r="AU6" s="3"/>
    </row>
    <row r="7" spans="1:47" x14ac:dyDescent="0.25">
      <c r="A7" s="66" t="s">
        <v>193</v>
      </c>
      <c r="B7" s="67"/>
      <c r="C7" s="67"/>
      <c r="D7" s="68"/>
      <c r="E7" s="70"/>
      <c r="F7" s="104" t="s">
        <v>908</v>
      </c>
      <c r="G7" s="67"/>
      <c r="H7" s="71"/>
      <c r="I7" s="72"/>
      <c r="J7" s="72"/>
      <c r="K7" s="71" t="s">
        <v>1133</v>
      </c>
      <c r="L7" s="75"/>
      <c r="M7" s="76"/>
      <c r="N7" s="76"/>
      <c r="O7" s="77"/>
      <c r="P7" s="78"/>
      <c r="Q7" s="78"/>
      <c r="R7" s="87"/>
      <c r="S7" s="87"/>
      <c r="T7" s="87"/>
      <c r="U7" s="87"/>
      <c r="V7" s="88"/>
      <c r="W7" s="88"/>
      <c r="X7" s="88"/>
      <c r="Y7" s="88"/>
      <c r="Z7" s="51"/>
      <c r="AA7" s="73"/>
      <c r="AB7" s="73"/>
      <c r="AC7" s="74"/>
      <c r="AD7" s="79">
        <v>37</v>
      </c>
      <c r="AE7" s="79">
        <v>318</v>
      </c>
      <c r="AF7" s="79">
        <v>1438143</v>
      </c>
      <c r="AG7" s="79">
        <v>0</v>
      </c>
      <c r="AH7" s="79"/>
      <c r="AI7" s="79" t="s">
        <v>647</v>
      </c>
      <c r="AJ7" s="79"/>
      <c r="AK7" s="83" t="s">
        <v>823</v>
      </c>
      <c r="AL7" s="79"/>
      <c r="AM7" s="81">
        <v>40937.705914351849</v>
      </c>
      <c r="AN7" s="79" t="s">
        <v>1016</v>
      </c>
      <c r="AO7" s="83" t="s">
        <v>1021</v>
      </c>
      <c r="AP7" s="79" t="s">
        <v>66</v>
      </c>
      <c r="AQ7" s="2"/>
      <c r="AR7" s="3"/>
      <c r="AS7" s="3"/>
      <c r="AT7" s="3"/>
      <c r="AU7" s="3"/>
    </row>
    <row r="8" spans="1:47" x14ac:dyDescent="0.25">
      <c r="A8" s="66" t="s">
        <v>194</v>
      </c>
      <c r="B8" s="67"/>
      <c r="C8" s="67"/>
      <c r="D8" s="68"/>
      <c r="E8" s="70"/>
      <c r="F8" s="104" t="s">
        <v>909</v>
      </c>
      <c r="G8" s="67"/>
      <c r="H8" s="71"/>
      <c r="I8" s="72"/>
      <c r="J8" s="72"/>
      <c r="K8" s="71" t="s">
        <v>1134</v>
      </c>
      <c r="L8" s="75"/>
      <c r="M8" s="76"/>
      <c r="N8" s="76"/>
      <c r="O8" s="77"/>
      <c r="P8" s="78"/>
      <c r="Q8" s="78"/>
      <c r="R8" s="87"/>
      <c r="S8" s="87"/>
      <c r="T8" s="87"/>
      <c r="U8" s="87"/>
      <c r="V8" s="88"/>
      <c r="W8" s="88"/>
      <c r="X8" s="88"/>
      <c r="Y8" s="88"/>
      <c r="Z8" s="51"/>
      <c r="AA8" s="73"/>
      <c r="AB8" s="73"/>
      <c r="AC8" s="74"/>
      <c r="AD8" s="79">
        <v>71</v>
      </c>
      <c r="AE8" s="79">
        <v>385</v>
      </c>
      <c r="AF8" s="79">
        <v>120858</v>
      </c>
      <c r="AG8" s="79">
        <v>2</v>
      </c>
      <c r="AH8" s="79">
        <v>-18000</v>
      </c>
      <c r="AI8" s="79" t="s">
        <v>648</v>
      </c>
      <c r="AJ8" s="79"/>
      <c r="AK8" s="83" t="s">
        <v>824</v>
      </c>
      <c r="AL8" s="79" t="s">
        <v>879</v>
      </c>
      <c r="AM8" s="81">
        <v>42416.867824074077</v>
      </c>
      <c r="AN8" s="79" t="s">
        <v>1016</v>
      </c>
      <c r="AO8" s="83" t="s">
        <v>1022</v>
      </c>
      <c r="AP8" s="79" t="s">
        <v>66</v>
      </c>
      <c r="AQ8" s="2"/>
      <c r="AR8" s="3"/>
      <c r="AS8" s="3"/>
      <c r="AT8" s="3"/>
      <c r="AU8" s="3"/>
    </row>
    <row r="9" spans="1:47" x14ac:dyDescent="0.25">
      <c r="A9" s="66" t="s">
        <v>195</v>
      </c>
      <c r="B9" s="67"/>
      <c r="C9" s="67"/>
      <c r="D9" s="68"/>
      <c r="E9" s="70"/>
      <c r="F9" s="104" t="s">
        <v>910</v>
      </c>
      <c r="G9" s="67"/>
      <c r="H9" s="71"/>
      <c r="I9" s="72"/>
      <c r="J9" s="72"/>
      <c r="K9" s="71" t="s">
        <v>1135</v>
      </c>
      <c r="L9" s="75"/>
      <c r="M9" s="76"/>
      <c r="N9" s="76"/>
      <c r="O9" s="77"/>
      <c r="P9" s="78"/>
      <c r="Q9" s="78"/>
      <c r="R9" s="87"/>
      <c r="S9" s="87"/>
      <c r="T9" s="87"/>
      <c r="U9" s="87"/>
      <c r="V9" s="88"/>
      <c r="W9" s="88"/>
      <c r="X9" s="88"/>
      <c r="Y9" s="88"/>
      <c r="Z9" s="51"/>
      <c r="AA9" s="73"/>
      <c r="AB9" s="73"/>
      <c r="AC9" s="74"/>
      <c r="AD9" s="79">
        <v>887</v>
      </c>
      <c r="AE9" s="79">
        <v>1116</v>
      </c>
      <c r="AF9" s="79">
        <v>62528</v>
      </c>
      <c r="AG9" s="79">
        <v>13</v>
      </c>
      <c r="AH9" s="79">
        <v>-28800</v>
      </c>
      <c r="AI9" s="79" t="s">
        <v>649</v>
      </c>
      <c r="AJ9" s="79" t="s">
        <v>744</v>
      </c>
      <c r="AK9" s="83" t="s">
        <v>825</v>
      </c>
      <c r="AL9" s="79" t="s">
        <v>880</v>
      </c>
      <c r="AM9" s="81">
        <v>42556.566284722219</v>
      </c>
      <c r="AN9" s="79" t="s">
        <v>1016</v>
      </c>
      <c r="AO9" s="83" t="s">
        <v>1023</v>
      </c>
      <c r="AP9" s="79" t="s">
        <v>66</v>
      </c>
      <c r="AQ9" s="2"/>
      <c r="AR9" s="3"/>
      <c r="AS9" s="3"/>
      <c r="AT9" s="3"/>
      <c r="AU9" s="3"/>
    </row>
    <row r="10" spans="1:47" x14ac:dyDescent="0.25">
      <c r="A10" s="66" t="s">
        <v>196</v>
      </c>
      <c r="B10" s="67"/>
      <c r="C10" s="67"/>
      <c r="D10" s="68"/>
      <c r="E10" s="70"/>
      <c r="F10" s="104" t="s">
        <v>911</v>
      </c>
      <c r="G10" s="67"/>
      <c r="H10" s="71"/>
      <c r="I10" s="72"/>
      <c r="J10" s="72"/>
      <c r="K10" s="71" t="s">
        <v>1136</v>
      </c>
      <c r="L10" s="75"/>
      <c r="M10" s="76"/>
      <c r="N10" s="76"/>
      <c r="O10" s="77"/>
      <c r="P10" s="78"/>
      <c r="Q10" s="78"/>
      <c r="R10" s="87"/>
      <c r="S10" s="87"/>
      <c r="T10" s="87"/>
      <c r="U10" s="87"/>
      <c r="V10" s="88"/>
      <c r="W10" s="88"/>
      <c r="X10" s="88"/>
      <c r="Y10" s="88"/>
      <c r="Z10" s="51"/>
      <c r="AA10" s="73"/>
      <c r="AB10" s="73"/>
      <c r="AC10" s="74"/>
      <c r="AD10" s="79">
        <v>13392</v>
      </c>
      <c r="AE10" s="79">
        <v>13279</v>
      </c>
      <c r="AF10" s="79">
        <v>2190893</v>
      </c>
      <c r="AG10" s="79">
        <v>43323</v>
      </c>
      <c r="AH10" s="79">
        <v>10800</v>
      </c>
      <c r="AI10" s="79" t="s">
        <v>650</v>
      </c>
      <c r="AJ10" s="79" t="s">
        <v>746</v>
      </c>
      <c r="AK10" s="83" t="s">
        <v>826</v>
      </c>
      <c r="AL10" s="79" t="s">
        <v>881</v>
      </c>
      <c r="AM10" s="81">
        <v>40358.589166666665</v>
      </c>
      <c r="AN10" s="79" t="s">
        <v>1016</v>
      </c>
      <c r="AO10" s="83" t="s">
        <v>1024</v>
      </c>
      <c r="AP10" s="79" t="s">
        <v>66</v>
      </c>
      <c r="AQ10" s="2"/>
      <c r="AR10" s="3"/>
      <c r="AS10" s="3"/>
      <c r="AT10" s="3"/>
      <c r="AU10" s="3"/>
    </row>
    <row r="11" spans="1:47" x14ac:dyDescent="0.25">
      <c r="A11" s="66" t="s">
        <v>197</v>
      </c>
      <c r="B11" s="67"/>
      <c r="C11" s="67"/>
      <c r="D11" s="68"/>
      <c r="E11" s="70"/>
      <c r="F11" s="104" t="s">
        <v>912</v>
      </c>
      <c r="G11" s="67"/>
      <c r="H11" s="71"/>
      <c r="I11" s="72"/>
      <c r="J11" s="72"/>
      <c r="K11" s="71" t="s">
        <v>1137</v>
      </c>
      <c r="L11" s="75"/>
      <c r="M11" s="76"/>
      <c r="N11" s="76"/>
      <c r="O11" s="77"/>
      <c r="P11" s="78"/>
      <c r="Q11" s="78"/>
      <c r="R11" s="87"/>
      <c r="S11" s="87"/>
      <c r="T11" s="87"/>
      <c r="U11" s="87"/>
      <c r="V11" s="88"/>
      <c r="W11" s="88"/>
      <c r="X11" s="88"/>
      <c r="Y11" s="88"/>
      <c r="Z11" s="51"/>
      <c r="AA11" s="73"/>
      <c r="AB11" s="73"/>
      <c r="AC11" s="74"/>
      <c r="AD11" s="79">
        <v>28</v>
      </c>
      <c r="AE11" s="79">
        <v>98</v>
      </c>
      <c r="AF11" s="79">
        <v>33757</v>
      </c>
      <c r="AG11" s="79">
        <v>73</v>
      </c>
      <c r="AH11" s="79"/>
      <c r="AI11" s="79" t="s">
        <v>651</v>
      </c>
      <c r="AJ11" s="79" t="s">
        <v>747</v>
      </c>
      <c r="AK11" s="79"/>
      <c r="AL11" s="79"/>
      <c r="AM11" s="81">
        <v>42631.148611111108</v>
      </c>
      <c r="AN11" s="79" t="s">
        <v>1016</v>
      </c>
      <c r="AO11" s="83" t="s">
        <v>1025</v>
      </c>
      <c r="AP11" s="79" t="s">
        <v>66</v>
      </c>
      <c r="AQ11" s="2"/>
      <c r="AR11" s="3"/>
      <c r="AS11" s="3"/>
      <c r="AT11" s="3"/>
      <c r="AU11" s="3"/>
    </row>
    <row r="12" spans="1:47" x14ac:dyDescent="0.25">
      <c r="A12" s="66" t="s">
        <v>198</v>
      </c>
      <c r="B12" s="67"/>
      <c r="C12" s="67"/>
      <c r="D12" s="68"/>
      <c r="E12" s="70"/>
      <c r="F12" s="104" t="s">
        <v>913</v>
      </c>
      <c r="G12" s="67"/>
      <c r="H12" s="71"/>
      <c r="I12" s="72"/>
      <c r="J12" s="72"/>
      <c r="K12" s="71" t="s">
        <v>1138</v>
      </c>
      <c r="L12" s="75"/>
      <c r="M12" s="76"/>
      <c r="N12" s="76"/>
      <c r="O12" s="77"/>
      <c r="P12" s="78"/>
      <c r="Q12" s="78"/>
      <c r="R12" s="87"/>
      <c r="S12" s="87"/>
      <c r="T12" s="87"/>
      <c r="U12" s="87"/>
      <c r="V12" s="88"/>
      <c r="W12" s="88"/>
      <c r="X12" s="88"/>
      <c r="Y12" s="88"/>
      <c r="Z12" s="51"/>
      <c r="AA12" s="73"/>
      <c r="AB12" s="73"/>
      <c r="AC12" s="74"/>
      <c r="AD12" s="79">
        <v>54</v>
      </c>
      <c r="AE12" s="79">
        <v>33</v>
      </c>
      <c r="AF12" s="79">
        <v>16659</v>
      </c>
      <c r="AG12" s="79">
        <v>2</v>
      </c>
      <c r="AH12" s="79"/>
      <c r="AI12" s="79"/>
      <c r="AJ12" s="79"/>
      <c r="AK12" s="79"/>
      <c r="AL12" s="79"/>
      <c r="AM12" s="81">
        <v>42503.578935185185</v>
      </c>
      <c r="AN12" s="79" t="s">
        <v>1016</v>
      </c>
      <c r="AO12" s="83" t="s">
        <v>1026</v>
      </c>
      <c r="AP12" s="79" t="s">
        <v>66</v>
      </c>
      <c r="AQ12" s="2"/>
      <c r="AR12" s="3"/>
      <c r="AS12" s="3"/>
      <c r="AT12" s="3"/>
      <c r="AU12" s="3"/>
    </row>
    <row r="13" spans="1:47" x14ac:dyDescent="0.25">
      <c r="A13" s="66" t="s">
        <v>199</v>
      </c>
      <c r="B13" s="67"/>
      <c r="C13" s="67"/>
      <c r="D13" s="68"/>
      <c r="E13" s="70"/>
      <c r="F13" s="104" t="s">
        <v>914</v>
      </c>
      <c r="G13" s="67"/>
      <c r="H13" s="71"/>
      <c r="I13" s="72"/>
      <c r="J13" s="72"/>
      <c r="K13" s="71" t="s">
        <v>1139</v>
      </c>
      <c r="L13" s="75"/>
      <c r="M13" s="76"/>
      <c r="N13" s="76"/>
      <c r="O13" s="77"/>
      <c r="P13" s="78"/>
      <c r="Q13" s="78"/>
      <c r="R13" s="87"/>
      <c r="S13" s="87"/>
      <c r="T13" s="87"/>
      <c r="U13" s="87"/>
      <c r="V13" s="88"/>
      <c r="W13" s="88"/>
      <c r="X13" s="88"/>
      <c r="Y13" s="88"/>
      <c r="Z13" s="51"/>
      <c r="AA13" s="73"/>
      <c r="AB13" s="73"/>
      <c r="AC13" s="74"/>
      <c r="AD13" s="79">
        <v>319</v>
      </c>
      <c r="AE13" s="79">
        <v>78</v>
      </c>
      <c r="AF13" s="79">
        <v>22042</v>
      </c>
      <c r="AG13" s="79">
        <v>2</v>
      </c>
      <c r="AH13" s="79">
        <v>-28800</v>
      </c>
      <c r="AI13" s="79" t="s">
        <v>652</v>
      </c>
      <c r="AJ13" s="79" t="s">
        <v>748</v>
      </c>
      <c r="AK13" s="83" t="s">
        <v>827</v>
      </c>
      <c r="AL13" s="79" t="s">
        <v>880</v>
      </c>
      <c r="AM13" s="81">
        <v>41842.775914351849</v>
      </c>
      <c r="AN13" s="79" t="s">
        <v>1016</v>
      </c>
      <c r="AO13" s="83" t="s">
        <v>1027</v>
      </c>
      <c r="AP13" s="79" t="s">
        <v>66</v>
      </c>
      <c r="AQ13" s="2"/>
      <c r="AR13" s="3"/>
      <c r="AS13" s="3"/>
      <c r="AT13" s="3"/>
      <c r="AU13" s="3"/>
    </row>
    <row r="14" spans="1:47" x14ac:dyDescent="0.25">
      <c r="A14" s="66" t="s">
        <v>200</v>
      </c>
      <c r="B14" s="67"/>
      <c r="C14" s="67"/>
      <c r="D14" s="68"/>
      <c r="E14" s="70"/>
      <c r="F14" s="104" t="s">
        <v>915</v>
      </c>
      <c r="G14" s="67"/>
      <c r="H14" s="71"/>
      <c r="I14" s="72"/>
      <c r="J14" s="72"/>
      <c r="K14" s="71" t="s">
        <v>1140</v>
      </c>
      <c r="L14" s="75"/>
      <c r="M14" s="76"/>
      <c r="N14" s="76"/>
      <c r="O14" s="77"/>
      <c r="P14" s="78"/>
      <c r="Q14" s="78"/>
      <c r="R14" s="87"/>
      <c r="S14" s="87"/>
      <c r="T14" s="87"/>
      <c r="U14" s="87"/>
      <c r="V14" s="88"/>
      <c r="W14" s="88"/>
      <c r="X14" s="88"/>
      <c r="Y14" s="88"/>
      <c r="Z14" s="51"/>
      <c r="AA14" s="73"/>
      <c r="AB14" s="73"/>
      <c r="AC14" s="74"/>
      <c r="AD14" s="79">
        <v>19</v>
      </c>
      <c r="AE14" s="79">
        <v>2916</v>
      </c>
      <c r="AF14" s="79">
        <v>1167084</v>
      </c>
      <c r="AG14" s="79">
        <v>3</v>
      </c>
      <c r="AH14" s="79">
        <v>25200</v>
      </c>
      <c r="AI14" s="79" t="s">
        <v>653</v>
      </c>
      <c r="AJ14" s="79" t="s">
        <v>749</v>
      </c>
      <c r="AK14" s="79"/>
      <c r="AL14" s="79" t="s">
        <v>882</v>
      </c>
      <c r="AM14" s="81">
        <v>40230.455763888887</v>
      </c>
      <c r="AN14" s="79" t="s">
        <v>1016</v>
      </c>
      <c r="AO14" s="83" t="s">
        <v>1028</v>
      </c>
      <c r="AP14" s="79" t="s">
        <v>66</v>
      </c>
      <c r="AQ14" s="2"/>
      <c r="AR14" s="3"/>
      <c r="AS14" s="3"/>
      <c r="AT14" s="3"/>
      <c r="AU14" s="3"/>
    </row>
    <row r="15" spans="1:47" x14ac:dyDescent="0.25">
      <c r="A15" s="66" t="s">
        <v>201</v>
      </c>
      <c r="B15" s="67"/>
      <c r="C15" s="67"/>
      <c r="D15" s="68"/>
      <c r="E15" s="70"/>
      <c r="F15" s="104" t="s">
        <v>916</v>
      </c>
      <c r="G15" s="67"/>
      <c r="H15" s="71"/>
      <c r="I15" s="72"/>
      <c r="J15" s="72"/>
      <c r="K15" s="71" t="s">
        <v>1141</v>
      </c>
      <c r="L15" s="75"/>
      <c r="M15" s="76"/>
      <c r="N15" s="76"/>
      <c r="O15" s="77"/>
      <c r="P15" s="78"/>
      <c r="Q15" s="78"/>
      <c r="R15" s="87"/>
      <c r="S15" s="87"/>
      <c r="T15" s="87"/>
      <c r="U15" s="87"/>
      <c r="V15" s="88"/>
      <c r="W15" s="88"/>
      <c r="X15" s="88"/>
      <c r="Y15" s="88"/>
      <c r="Z15" s="51"/>
      <c r="AA15" s="73"/>
      <c r="AB15" s="73"/>
      <c r="AC15" s="74"/>
      <c r="AD15" s="79">
        <v>1626</v>
      </c>
      <c r="AE15" s="79">
        <v>416</v>
      </c>
      <c r="AF15" s="79">
        <v>122248</v>
      </c>
      <c r="AG15" s="79">
        <v>11</v>
      </c>
      <c r="AH15" s="79">
        <v>19800</v>
      </c>
      <c r="AI15" s="79"/>
      <c r="AJ15" s="79" t="s">
        <v>750</v>
      </c>
      <c r="AK15" s="79"/>
      <c r="AL15" s="79" t="s">
        <v>750</v>
      </c>
      <c r="AM15" s="81">
        <v>40666.457326388889</v>
      </c>
      <c r="AN15" s="79" t="s">
        <v>1016</v>
      </c>
      <c r="AO15" s="83" t="s">
        <v>1029</v>
      </c>
      <c r="AP15" s="79" t="s">
        <v>66</v>
      </c>
      <c r="AQ15" s="2"/>
      <c r="AR15" s="3"/>
      <c r="AS15" s="3"/>
      <c r="AT15" s="3"/>
      <c r="AU15" s="3"/>
    </row>
    <row r="16" spans="1:47" x14ac:dyDescent="0.25">
      <c r="A16" s="66" t="s">
        <v>202</v>
      </c>
      <c r="B16" s="67"/>
      <c r="C16" s="67"/>
      <c r="D16" s="68"/>
      <c r="E16" s="70"/>
      <c r="F16" s="104" t="s">
        <v>917</v>
      </c>
      <c r="G16" s="67"/>
      <c r="H16" s="71"/>
      <c r="I16" s="72"/>
      <c r="J16" s="72"/>
      <c r="K16" s="71" t="s">
        <v>1142</v>
      </c>
      <c r="L16" s="75"/>
      <c r="M16" s="76"/>
      <c r="N16" s="76"/>
      <c r="O16" s="77"/>
      <c r="P16" s="78"/>
      <c r="Q16" s="78"/>
      <c r="R16" s="87"/>
      <c r="S16" s="87"/>
      <c r="T16" s="87"/>
      <c r="U16" s="87"/>
      <c r="V16" s="88"/>
      <c r="W16" s="88"/>
      <c r="X16" s="88"/>
      <c r="Y16" s="88"/>
      <c r="Z16" s="51"/>
      <c r="AA16" s="73"/>
      <c r="AB16" s="73"/>
      <c r="AC16" s="74"/>
      <c r="AD16" s="79">
        <v>38</v>
      </c>
      <c r="AE16" s="79">
        <v>328</v>
      </c>
      <c r="AF16" s="79">
        <v>212163</v>
      </c>
      <c r="AG16" s="79">
        <v>7</v>
      </c>
      <c r="AH16" s="79"/>
      <c r="AI16" s="79" t="s">
        <v>654</v>
      </c>
      <c r="AJ16" s="79" t="s">
        <v>751</v>
      </c>
      <c r="AK16" s="79"/>
      <c r="AL16" s="79"/>
      <c r="AM16" s="81">
        <v>41470.167500000003</v>
      </c>
      <c r="AN16" s="79" t="s">
        <v>1016</v>
      </c>
      <c r="AO16" s="83" t="s">
        <v>1030</v>
      </c>
      <c r="AP16" s="79" t="s">
        <v>66</v>
      </c>
      <c r="AQ16" s="2"/>
      <c r="AR16" s="3"/>
      <c r="AS16" s="3"/>
      <c r="AT16" s="3"/>
      <c r="AU16" s="3"/>
    </row>
    <row r="17" spans="1:47" x14ac:dyDescent="0.25">
      <c r="A17" s="66" t="s">
        <v>203</v>
      </c>
      <c r="B17" s="67"/>
      <c r="C17" s="67"/>
      <c r="D17" s="68"/>
      <c r="E17" s="70"/>
      <c r="F17" s="104" t="s">
        <v>918</v>
      </c>
      <c r="G17" s="67"/>
      <c r="H17" s="71"/>
      <c r="I17" s="72"/>
      <c r="J17" s="72"/>
      <c r="K17" s="71" t="s">
        <v>1143</v>
      </c>
      <c r="L17" s="75"/>
      <c r="M17" s="76"/>
      <c r="N17" s="76"/>
      <c r="O17" s="77"/>
      <c r="P17" s="78"/>
      <c r="Q17" s="78"/>
      <c r="R17" s="87"/>
      <c r="S17" s="87"/>
      <c r="T17" s="87"/>
      <c r="U17" s="87"/>
      <c r="V17" s="88"/>
      <c r="W17" s="88"/>
      <c r="X17" s="88"/>
      <c r="Y17" s="88"/>
      <c r="Z17" s="51"/>
      <c r="AA17" s="73"/>
      <c r="AB17" s="73"/>
      <c r="AC17" s="74"/>
      <c r="AD17" s="79">
        <v>4804</v>
      </c>
      <c r="AE17" s="79">
        <v>2087</v>
      </c>
      <c r="AF17" s="79">
        <v>12584</v>
      </c>
      <c r="AG17" s="79">
        <v>1</v>
      </c>
      <c r="AH17" s="79">
        <v>-21600</v>
      </c>
      <c r="AI17" s="79" t="s">
        <v>655</v>
      </c>
      <c r="AJ17" s="79" t="s">
        <v>748</v>
      </c>
      <c r="AK17" s="79"/>
      <c r="AL17" s="79" t="s">
        <v>883</v>
      </c>
      <c r="AM17" s="81">
        <v>40337.386307870373</v>
      </c>
      <c r="AN17" s="79" t="s">
        <v>1016</v>
      </c>
      <c r="AO17" s="83" t="s">
        <v>1031</v>
      </c>
      <c r="AP17" s="79" t="s">
        <v>66</v>
      </c>
      <c r="AQ17" s="2"/>
      <c r="AR17" s="3"/>
      <c r="AS17" s="3"/>
      <c r="AT17" s="3"/>
      <c r="AU17" s="3"/>
    </row>
    <row r="18" spans="1:47" x14ac:dyDescent="0.25">
      <c r="A18" s="66" t="s">
        <v>204</v>
      </c>
      <c r="B18" s="67"/>
      <c r="C18" s="67"/>
      <c r="D18" s="68"/>
      <c r="E18" s="70"/>
      <c r="F18" s="104" t="s">
        <v>919</v>
      </c>
      <c r="G18" s="67"/>
      <c r="H18" s="71"/>
      <c r="I18" s="72"/>
      <c r="J18" s="72"/>
      <c r="K18" s="71" t="s">
        <v>1144</v>
      </c>
      <c r="L18" s="75"/>
      <c r="M18" s="76"/>
      <c r="N18" s="76"/>
      <c r="O18" s="77"/>
      <c r="P18" s="78"/>
      <c r="Q18" s="78"/>
      <c r="R18" s="87"/>
      <c r="S18" s="87"/>
      <c r="T18" s="87"/>
      <c r="U18" s="87"/>
      <c r="V18" s="88"/>
      <c r="W18" s="88"/>
      <c r="X18" s="88"/>
      <c r="Y18" s="88"/>
      <c r="Z18" s="51"/>
      <c r="AA18" s="73"/>
      <c r="AB18" s="73"/>
      <c r="AC18" s="74"/>
      <c r="AD18" s="79">
        <v>231</v>
      </c>
      <c r="AE18" s="79">
        <v>533</v>
      </c>
      <c r="AF18" s="79">
        <v>67021</v>
      </c>
      <c r="AG18" s="79">
        <v>1516</v>
      </c>
      <c r="AH18" s="79">
        <v>-7200</v>
      </c>
      <c r="AI18" s="79" t="s">
        <v>656</v>
      </c>
      <c r="AJ18" s="79" t="s">
        <v>752</v>
      </c>
      <c r="AK18" s="83" t="s">
        <v>828</v>
      </c>
      <c r="AL18" s="79" t="s">
        <v>884</v>
      </c>
      <c r="AM18" s="81">
        <v>40199.74732638889</v>
      </c>
      <c r="AN18" s="79" t="s">
        <v>1016</v>
      </c>
      <c r="AO18" s="83" t="s">
        <v>1032</v>
      </c>
      <c r="AP18" s="79" t="s">
        <v>66</v>
      </c>
      <c r="AQ18" s="2"/>
      <c r="AR18" s="3"/>
      <c r="AS18" s="3"/>
      <c r="AT18" s="3"/>
      <c r="AU18" s="3"/>
    </row>
    <row r="19" spans="1:47" x14ac:dyDescent="0.25">
      <c r="A19" s="66" t="s">
        <v>205</v>
      </c>
      <c r="B19" s="67"/>
      <c r="C19" s="67"/>
      <c r="D19" s="68"/>
      <c r="E19" s="70"/>
      <c r="F19" s="104" t="s">
        <v>920</v>
      </c>
      <c r="G19" s="67"/>
      <c r="H19" s="71"/>
      <c r="I19" s="72"/>
      <c r="J19" s="72"/>
      <c r="K19" s="71" t="s">
        <v>1145</v>
      </c>
      <c r="L19" s="75"/>
      <c r="M19" s="76"/>
      <c r="N19" s="76"/>
      <c r="O19" s="77"/>
      <c r="P19" s="78"/>
      <c r="Q19" s="78"/>
      <c r="R19" s="87"/>
      <c r="S19" s="87"/>
      <c r="T19" s="87"/>
      <c r="U19" s="87"/>
      <c r="V19" s="88"/>
      <c r="W19" s="88"/>
      <c r="X19" s="88"/>
      <c r="Y19" s="88"/>
      <c r="Z19" s="51"/>
      <c r="AA19" s="73"/>
      <c r="AB19" s="73"/>
      <c r="AC19" s="74"/>
      <c r="AD19" s="79">
        <v>42</v>
      </c>
      <c r="AE19" s="79">
        <v>4734</v>
      </c>
      <c r="AF19" s="79">
        <v>13292</v>
      </c>
      <c r="AG19" s="79">
        <v>188</v>
      </c>
      <c r="AH19" s="79">
        <v>-28800</v>
      </c>
      <c r="AI19" s="79" t="s">
        <v>657</v>
      </c>
      <c r="AJ19" s="79" t="s">
        <v>753</v>
      </c>
      <c r="AK19" s="79"/>
      <c r="AL19" s="79" t="s">
        <v>880</v>
      </c>
      <c r="AM19" s="81">
        <v>42431.501504629632</v>
      </c>
      <c r="AN19" s="79" t="s">
        <v>1016</v>
      </c>
      <c r="AO19" s="83" t="s">
        <v>1033</v>
      </c>
      <c r="AP19" s="79" t="s">
        <v>66</v>
      </c>
      <c r="AQ19" s="2"/>
      <c r="AR19" s="3"/>
      <c r="AS19" s="3"/>
      <c r="AT19" s="3"/>
      <c r="AU19" s="3"/>
    </row>
    <row r="20" spans="1:47" x14ac:dyDescent="0.25">
      <c r="A20" s="66" t="s">
        <v>206</v>
      </c>
      <c r="B20" s="67"/>
      <c r="C20" s="67"/>
      <c r="D20" s="68"/>
      <c r="E20" s="70"/>
      <c r="F20" s="104" t="s">
        <v>921</v>
      </c>
      <c r="G20" s="67"/>
      <c r="H20" s="71"/>
      <c r="I20" s="72"/>
      <c r="J20" s="72"/>
      <c r="K20" s="71" t="s">
        <v>1146</v>
      </c>
      <c r="L20" s="75"/>
      <c r="M20" s="76"/>
      <c r="N20" s="76"/>
      <c r="O20" s="77"/>
      <c r="P20" s="78"/>
      <c r="Q20" s="78"/>
      <c r="R20" s="87"/>
      <c r="S20" s="87"/>
      <c r="T20" s="87"/>
      <c r="U20" s="87"/>
      <c r="V20" s="88"/>
      <c r="W20" s="88"/>
      <c r="X20" s="88"/>
      <c r="Y20" s="88"/>
      <c r="Z20" s="51"/>
      <c r="AA20" s="73"/>
      <c r="AB20" s="73"/>
      <c r="AC20" s="74"/>
      <c r="AD20" s="79">
        <v>3478</v>
      </c>
      <c r="AE20" s="79">
        <v>3898</v>
      </c>
      <c r="AF20" s="79">
        <v>419423</v>
      </c>
      <c r="AG20" s="79">
        <v>192</v>
      </c>
      <c r="AH20" s="79">
        <v>-28800</v>
      </c>
      <c r="AI20" s="79" t="s">
        <v>658</v>
      </c>
      <c r="AJ20" s="79" t="s">
        <v>754</v>
      </c>
      <c r="AK20" s="83" t="s">
        <v>829</v>
      </c>
      <c r="AL20" s="79" t="s">
        <v>880</v>
      </c>
      <c r="AM20" s="81">
        <v>40491.677418981482</v>
      </c>
      <c r="AN20" s="79" t="s">
        <v>1016</v>
      </c>
      <c r="AO20" s="83" t="s">
        <v>1034</v>
      </c>
      <c r="AP20" s="79" t="s">
        <v>66</v>
      </c>
      <c r="AQ20" s="2"/>
      <c r="AR20" s="3"/>
      <c r="AS20" s="3"/>
      <c r="AT20" s="3"/>
      <c r="AU20" s="3"/>
    </row>
    <row r="21" spans="1:47" x14ac:dyDescent="0.25">
      <c r="A21" s="66" t="s">
        <v>207</v>
      </c>
      <c r="B21" s="67"/>
      <c r="C21" s="67"/>
      <c r="D21" s="68"/>
      <c r="E21" s="70"/>
      <c r="F21" s="104" t="s">
        <v>922</v>
      </c>
      <c r="G21" s="67"/>
      <c r="H21" s="71"/>
      <c r="I21" s="72"/>
      <c r="J21" s="72"/>
      <c r="K21" s="71" t="s">
        <v>1147</v>
      </c>
      <c r="L21" s="75"/>
      <c r="M21" s="76"/>
      <c r="N21" s="76"/>
      <c r="O21" s="77"/>
      <c r="P21" s="78"/>
      <c r="Q21" s="78"/>
      <c r="R21" s="87"/>
      <c r="S21" s="87"/>
      <c r="T21" s="87"/>
      <c r="U21" s="87"/>
      <c r="V21" s="88"/>
      <c r="W21" s="88"/>
      <c r="X21" s="88"/>
      <c r="Y21" s="88"/>
      <c r="Z21" s="51"/>
      <c r="AA21" s="73"/>
      <c r="AB21" s="73"/>
      <c r="AC21" s="74"/>
      <c r="AD21" s="79">
        <v>0</v>
      </c>
      <c r="AE21" s="79">
        <v>100</v>
      </c>
      <c r="AF21" s="79">
        <v>110874</v>
      </c>
      <c r="AG21" s="79">
        <v>1</v>
      </c>
      <c r="AH21" s="79"/>
      <c r="AI21" s="79" t="s">
        <v>659</v>
      </c>
      <c r="AJ21" s="79"/>
      <c r="AK21" s="79"/>
      <c r="AL21" s="79"/>
      <c r="AM21" s="81">
        <v>41622.916238425925</v>
      </c>
      <c r="AN21" s="79" t="s">
        <v>1016</v>
      </c>
      <c r="AO21" s="83" t="s">
        <v>1035</v>
      </c>
      <c r="AP21" s="79" t="s">
        <v>66</v>
      </c>
      <c r="AQ21" s="2"/>
      <c r="AR21" s="3"/>
      <c r="AS21" s="3"/>
      <c r="AT21" s="3"/>
      <c r="AU21" s="3"/>
    </row>
    <row r="22" spans="1:47" x14ac:dyDescent="0.25">
      <c r="A22" s="66" t="s">
        <v>208</v>
      </c>
      <c r="B22" s="67"/>
      <c r="C22" s="67"/>
      <c r="D22" s="68"/>
      <c r="E22" s="70"/>
      <c r="F22" s="104" t="s">
        <v>923</v>
      </c>
      <c r="G22" s="67"/>
      <c r="H22" s="71"/>
      <c r="I22" s="72"/>
      <c r="J22" s="72"/>
      <c r="K22" s="71" t="s">
        <v>1148</v>
      </c>
      <c r="L22" s="75"/>
      <c r="M22" s="76"/>
      <c r="N22" s="76"/>
      <c r="O22" s="77"/>
      <c r="P22" s="78"/>
      <c r="Q22" s="78"/>
      <c r="R22" s="87"/>
      <c r="S22" s="87"/>
      <c r="T22" s="87"/>
      <c r="U22" s="87"/>
      <c r="V22" s="88"/>
      <c r="W22" s="88"/>
      <c r="X22" s="88"/>
      <c r="Y22" s="88"/>
      <c r="Z22" s="51"/>
      <c r="AA22" s="73"/>
      <c r="AB22" s="73"/>
      <c r="AC22" s="74"/>
      <c r="AD22" s="79">
        <v>124</v>
      </c>
      <c r="AE22" s="79">
        <v>21</v>
      </c>
      <c r="AF22" s="79">
        <v>7257</v>
      </c>
      <c r="AG22" s="79">
        <v>0</v>
      </c>
      <c r="AH22" s="79"/>
      <c r="AI22" s="79"/>
      <c r="AJ22" s="79"/>
      <c r="AK22" s="79"/>
      <c r="AL22" s="79"/>
      <c r="AM22" s="81">
        <v>42698.838136574072</v>
      </c>
      <c r="AN22" s="79" t="s">
        <v>1016</v>
      </c>
      <c r="AO22" s="83" t="s">
        <v>1036</v>
      </c>
      <c r="AP22" s="79" t="s">
        <v>66</v>
      </c>
      <c r="AQ22" s="2"/>
      <c r="AR22" s="3"/>
      <c r="AS22" s="3"/>
      <c r="AT22" s="3"/>
      <c r="AU22" s="3"/>
    </row>
    <row r="23" spans="1:47" x14ac:dyDescent="0.25">
      <c r="A23" s="66" t="s">
        <v>209</v>
      </c>
      <c r="B23" s="67"/>
      <c r="C23" s="67"/>
      <c r="D23" s="68"/>
      <c r="E23" s="70"/>
      <c r="F23" s="104" t="s">
        <v>924</v>
      </c>
      <c r="G23" s="67"/>
      <c r="H23" s="71"/>
      <c r="I23" s="72"/>
      <c r="J23" s="72"/>
      <c r="K23" s="71" t="s">
        <v>1149</v>
      </c>
      <c r="L23" s="75"/>
      <c r="M23" s="76"/>
      <c r="N23" s="76"/>
      <c r="O23" s="77"/>
      <c r="P23" s="78"/>
      <c r="Q23" s="78"/>
      <c r="R23" s="87"/>
      <c r="S23" s="87"/>
      <c r="T23" s="87"/>
      <c r="U23" s="87"/>
      <c r="V23" s="88"/>
      <c r="W23" s="88"/>
      <c r="X23" s="88"/>
      <c r="Y23" s="88"/>
      <c r="Z23" s="51"/>
      <c r="AA23" s="73"/>
      <c r="AB23" s="73"/>
      <c r="AC23" s="74"/>
      <c r="AD23" s="79">
        <v>1172</v>
      </c>
      <c r="AE23" s="79">
        <v>95</v>
      </c>
      <c r="AF23" s="79">
        <v>61729</v>
      </c>
      <c r="AG23" s="79">
        <v>24</v>
      </c>
      <c r="AH23" s="79"/>
      <c r="AI23" s="79" t="s">
        <v>660</v>
      </c>
      <c r="AJ23" s="79"/>
      <c r="AK23" s="83" t="s">
        <v>830</v>
      </c>
      <c r="AL23" s="79"/>
      <c r="AM23" s="81">
        <v>42195.160752314812</v>
      </c>
      <c r="AN23" s="79" t="s">
        <v>1016</v>
      </c>
      <c r="AO23" s="83" t="s">
        <v>1037</v>
      </c>
      <c r="AP23" s="79" t="s">
        <v>66</v>
      </c>
      <c r="AQ23" s="2"/>
      <c r="AR23" s="3"/>
      <c r="AS23" s="3"/>
      <c r="AT23" s="3"/>
      <c r="AU23" s="3"/>
    </row>
    <row r="24" spans="1:47" x14ac:dyDescent="0.25">
      <c r="A24" s="66" t="s">
        <v>210</v>
      </c>
      <c r="B24" s="67"/>
      <c r="C24" s="67"/>
      <c r="D24" s="68"/>
      <c r="E24" s="70"/>
      <c r="F24" s="104" t="s">
        <v>925</v>
      </c>
      <c r="G24" s="67"/>
      <c r="H24" s="71"/>
      <c r="I24" s="72"/>
      <c r="J24" s="72"/>
      <c r="K24" s="71" t="s">
        <v>1150</v>
      </c>
      <c r="L24" s="75"/>
      <c r="M24" s="76"/>
      <c r="N24" s="76"/>
      <c r="O24" s="77"/>
      <c r="P24" s="78"/>
      <c r="Q24" s="78"/>
      <c r="R24" s="87"/>
      <c r="S24" s="87"/>
      <c r="T24" s="87"/>
      <c r="U24" s="87"/>
      <c r="V24" s="88"/>
      <c r="W24" s="88"/>
      <c r="X24" s="88"/>
      <c r="Y24" s="88"/>
      <c r="Z24" s="51"/>
      <c r="AA24" s="73"/>
      <c r="AB24" s="73"/>
      <c r="AC24" s="74"/>
      <c r="AD24" s="79">
        <v>11448</v>
      </c>
      <c r="AE24" s="79">
        <v>11593</v>
      </c>
      <c r="AF24" s="79">
        <v>9632</v>
      </c>
      <c r="AG24" s="79">
        <v>0</v>
      </c>
      <c r="AH24" s="79">
        <v>3600</v>
      </c>
      <c r="AI24" s="79" t="s">
        <v>661</v>
      </c>
      <c r="AJ24" s="79" t="s">
        <v>755</v>
      </c>
      <c r="AK24" s="79"/>
      <c r="AL24" s="79" t="s">
        <v>885</v>
      </c>
      <c r="AM24" s="81">
        <v>40655.43172453704</v>
      </c>
      <c r="AN24" s="79" t="s">
        <v>1016</v>
      </c>
      <c r="AO24" s="83" t="s">
        <v>1038</v>
      </c>
      <c r="AP24" s="79" t="s">
        <v>66</v>
      </c>
      <c r="AQ24" s="2"/>
      <c r="AR24" s="3"/>
      <c r="AS24" s="3"/>
      <c r="AT24" s="3"/>
      <c r="AU24" s="3"/>
    </row>
    <row r="25" spans="1:47" x14ac:dyDescent="0.25">
      <c r="A25" s="66" t="s">
        <v>211</v>
      </c>
      <c r="B25" s="67"/>
      <c r="C25" s="67"/>
      <c r="D25" s="68"/>
      <c r="E25" s="70"/>
      <c r="F25" s="104" t="s">
        <v>926</v>
      </c>
      <c r="G25" s="67"/>
      <c r="H25" s="71"/>
      <c r="I25" s="72"/>
      <c r="J25" s="72"/>
      <c r="K25" s="71" t="s">
        <v>1151</v>
      </c>
      <c r="L25" s="75"/>
      <c r="M25" s="76"/>
      <c r="N25" s="76"/>
      <c r="O25" s="77"/>
      <c r="P25" s="78"/>
      <c r="Q25" s="78"/>
      <c r="R25" s="87"/>
      <c r="S25" s="87"/>
      <c r="T25" s="87"/>
      <c r="U25" s="87"/>
      <c r="V25" s="88"/>
      <c r="W25" s="88"/>
      <c r="X25" s="88"/>
      <c r="Y25" s="88"/>
      <c r="Z25" s="51"/>
      <c r="AA25" s="73"/>
      <c r="AB25" s="73"/>
      <c r="AC25" s="74"/>
      <c r="AD25" s="79">
        <v>5121</v>
      </c>
      <c r="AE25" s="79">
        <v>8141</v>
      </c>
      <c r="AF25" s="79">
        <v>25739</v>
      </c>
      <c r="AG25" s="79">
        <v>0</v>
      </c>
      <c r="AH25" s="79">
        <v>28800</v>
      </c>
      <c r="AI25" s="79" t="s">
        <v>662</v>
      </c>
      <c r="AJ25" s="79" t="s">
        <v>756</v>
      </c>
      <c r="AK25" s="79"/>
      <c r="AL25" s="79" t="s">
        <v>886</v>
      </c>
      <c r="AM25" s="81">
        <v>41088.028946759259</v>
      </c>
      <c r="AN25" s="79" t="s">
        <v>1016</v>
      </c>
      <c r="AO25" s="83" t="s">
        <v>1039</v>
      </c>
      <c r="AP25" s="79" t="s">
        <v>66</v>
      </c>
      <c r="AQ25" s="2"/>
      <c r="AR25" s="3"/>
      <c r="AS25" s="3"/>
      <c r="AT25" s="3"/>
      <c r="AU25" s="3"/>
    </row>
    <row r="26" spans="1:47" x14ac:dyDescent="0.25">
      <c r="A26" s="66" t="s">
        <v>212</v>
      </c>
      <c r="B26" s="67"/>
      <c r="C26" s="67"/>
      <c r="D26" s="68"/>
      <c r="E26" s="70"/>
      <c r="F26" s="104" t="s">
        <v>927</v>
      </c>
      <c r="G26" s="67"/>
      <c r="H26" s="71"/>
      <c r="I26" s="72"/>
      <c r="J26" s="72"/>
      <c r="K26" s="71" t="s">
        <v>1152</v>
      </c>
      <c r="L26" s="75"/>
      <c r="M26" s="76"/>
      <c r="N26" s="76"/>
      <c r="O26" s="77"/>
      <c r="P26" s="78"/>
      <c r="Q26" s="78"/>
      <c r="R26" s="87"/>
      <c r="S26" s="87"/>
      <c r="T26" s="87"/>
      <c r="U26" s="87"/>
      <c r="V26" s="88"/>
      <c r="W26" s="88"/>
      <c r="X26" s="88"/>
      <c r="Y26" s="88"/>
      <c r="Z26" s="51"/>
      <c r="AA26" s="73"/>
      <c r="AB26" s="73"/>
      <c r="AC26" s="74"/>
      <c r="AD26" s="79">
        <v>1376</v>
      </c>
      <c r="AE26" s="79">
        <v>39533</v>
      </c>
      <c r="AF26" s="79">
        <v>88246</v>
      </c>
      <c r="AG26" s="79">
        <v>566</v>
      </c>
      <c r="AH26" s="79">
        <v>-14400</v>
      </c>
      <c r="AI26" s="79" t="s">
        <v>663</v>
      </c>
      <c r="AJ26" s="79" t="s">
        <v>757</v>
      </c>
      <c r="AK26" s="83" t="s">
        <v>831</v>
      </c>
      <c r="AL26" s="79" t="s">
        <v>887</v>
      </c>
      <c r="AM26" s="81">
        <v>39904.758460648147</v>
      </c>
      <c r="AN26" s="79" t="s">
        <v>1016</v>
      </c>
      <c r="AO26" s="83" t="s">
        <v>1040</v>
      </c>
      <c r="AP26" s="79" t="s">
        <v>66</v>
      </c>
      <c r="AQ26" s="2"/>
      <c r="AR26" s="3"/>
      <c r="AS26" s="3"/>
      <c r="AT26" s="3"/>
      <c r="AU26" s="3"/>
    </row>
    <row r="27" spans="1:47" x14ac:dyDescent="0.25">
      <c r="A27" s="66" t="s">
        <v>213</v>
      </c>
      <c r="B27" s="67"/>
      <c r="C27" s="67"/>
      <c r="D27" s="68"/>
      <c r="E27" s="70"/>
      <c r="F27" s="104" t="s">
        <v>928</v>
      </c>
      <c r="G27" s="67"/>
      <c r="H27" s="71"/>
      <c r="I27" s="72"/>
      <c r="J27" s="72"/>
      <c r="K27" s="71" t="s">
        <v>1153</v>
      </c>
      <c r="L27" s="75"/>
      <c r="M27" s="76"/>
      <c r="N27" s="76"/>
      <c r="O27" s="77"/>
      <c r="P27" s="78"/>
      <c r="Q27" s="78"/>
      <c r="R27" s="87"/>
      <c r="S27" s="87"/>
      <c r="T27" s="87"/>
      <c r="U27" s="87"/>
      <c r="V27" s="88"/>
      <c r="W27" s="88"/>
      <c r="X27" s="88"/>
      <c r="Y27" s="88"/>
      <c r="Z27" s="51"/>
      <c r="AA27" s="73"/>
      <c r="AB27" s="73"/>
      <c r="AC27" s="74"/>
      <c r="AD27" s="79">
        <v>5004</v>
      </c>
      <c r="AE27" s="79">
        <v>758</v>
      </c>
      <c r="AF27" s="79">
        <v>12205</v>
      </c>
      <c r="AG27" s="79">
        <v>2010</v>
      </c>
      <c r="AH27" s="79">
        <v>3600</v>
      </c>
      <c r="AI27" s="79" t="s">
        <v>664</v>
      </c>
      <c r="AJ27" s="79" t="s">
        <v>758</v>
      </c>
      <c r="AK27" s="79"/>
      <c r="AL27" s="79" t="s">
        <v>888</v>
      </c>
      <c r="AM27" s="81">
        <v>39588.425439814811</v>
      </c>
      <c r="AN27" s="79" t="s">
        <v>1016</v>
      </c>
      <c r="AO27" s="83" t="s">
        <v>1041</v>
      </c>
      <c r="AP27" s="79" t="s">
        <v>66</v>
      </c>
      <c r="AQ27" s="2"/>
      <c r="AR27" s="3"/>
      <c r="AS27" s="3"/>
      <c r="AT27" s="3"/>
      <c r="AU27" s="3"/>
    </row>
    <row r="28" spans="1:47" x14ac:dyDescent="0.25">
      <c r="A28" s="66" t="s">
        <v>281</v>
      </c>
      <c r="B28" s="67"/>
      <c r="C28" s="67"/>
      <c r="D28" s="68"/>
      <c r="E28" s="70"/>
      <c r="F28" s="104" t="s">
        <v>929</v>
      </c>
      <c r="G28" s="67"/>
      <c r="H28" s="71"/>
      <c r="I28" s="72"/>
      <c r="J28" s="72"/>
      <c r="K28" s="71" t="s">
        <v>1154</v>
      </c>
      <c r="L28" s="75"/>
      <c r="M28" s="76"/>
      <c r="N28" s="76"/>
      <c r="O28" s="77"/>
      <c r="P28" s="78"/>
      <c r="Q28" s="78"/>
      <c r="R28" s="87"/>
      <c r="S28" s="87"/>
      <c r="T28" s="87"/>
      <c r="U28" s="87"/>
      <c r="V28" s="88"/>
      <c r="W28" s="88"/>
      <c r="X28" s="88"/>
      <c r="Y28" s="88"/>
      <c r="Z28" s="51"/>
      <c r="AA28" s="73"/>
      <c r="AB28" s="73"/>
      <c r="AC28" s="74"/>
      <c r="AD28" s="79">
        <v>1206</v>
      </c>
      <c r="AE28" s="79">
        <v>2276</v>
      </c>
      <c r="AF28" s="79">
        <v>8090</v>
      </c>
      <c r="AG28" s="79">
        <v>12</v>
      </c>
      <c r="AH28" s="79">
        <v>0</v>
      </c>
      <c r="AI28" s="79" t="s">
        <v>665</v>
      </c>
      <c r="AJ28" s="79" t="s">
        <v>759</v>
      </c>
      <c r="AK28" s="79"/>
      <c r="AL28" s="79" t="s">
        <v>766</v>
      </c>
      <c r="AM28" s="81">
        <v>39735.572094907409</v>
      </c>
      <c r="AN28" s="79" t="s">
        <v>1016</v>
      </c>
      <c r="AO28" s="83" t="s">
        <v>1042</v>
      </c>
      <c r="AP28" s="79" t="s">
        <v>65</v>
      </c>
      <c r="AQ28" s="2"/>
      <c r="AR28" s="3"/>
      <c r="AS28" s="3"/>
      <c r="AT28" s="3"/>
      <c r="AU28" s="3"/>
    </row>
    <row r="29" spans="1:47" x14ac:dyDescent="0.25">
      <c r="A29" s="66" t="s">
        <v>214</v>
      </c>
      <c r="B29" s="67"/>
      <c r="C29" s="67"/>
      <c r="D29" s="68"/>
      <c r="E29" s="70"/>
      <c r="F29" s="104" t="s">
        <v>930</v>
      </c>
      <c r="G29" s="67"/>
      <c r="H29" s="71"/>
      <c r="I29" s="72"/>
      <c r="J29" s="72"/>
      <c r="K29" s="71" t="s">
        <v>1155</v>
      </c>
      <c r="L29" s="75"/>
      <c r="M29" s="76"/>
      <c r="N29" s="76"/>
      <c r="O29" s="77"/>
      <c r="P29" s="78"/>
      <c r="Q29" s="78"/>
      <c r="R29" s="87"/>
      <c r="S29" s="87"/>
      <c r="T29" s="87"/>
      <c r="U29" s="87"/>
      <c r="V29" s="88"/>
      <c r="W29" s="88"/>
      <c r="X29" s="88"/>
      <c r="Y29" s="88"/>
      <c r="Z29" s="51"/>
      <c r="AA29" s="73"/>
      <c r="AB29" s="73"/>
      <c r="AC29" s="74"/>
      <c r="AD29" s="79">
        <v>181</v>
      </c>
      <c r="AE29" s="79">
        <v>92</v>
      </c>
      <c r="AF29" s="79">
        <v>12287</v>
      </c>
      <c r="AG29" s="79">
        <v>0</v>
      </c>
      <c r="AH29" s="79">
        <v>-21600</v>
      </c>
      <c r="AI29" s="79" t="s">
        <v>666</v>
      </c>
      <c r="AJ29" s="79" t="s">
        <v>744</v>
      </c>
      <c r="AK29" s="79"/>
      <c r="AL29" s="79" t="s">
        <v>889</v>
      </c>
      <c r="AM29" s="81">
        <v>42708.350451388891</v>
      </c>
      <c r="AN29" s="79" t="s">
        <v>1016</v>
      </c>
      <c r="AO29" s="83" t="s">
        <v>1043</v>
      </c>
      <c r="AP29" s="79" t="s">
        <v>66</v>
      </c>
      <c r="AQ29" s="2"/>
      <c r="AR29" s="3"/>
      <c r="AS29" s="3"/>
      <c r="AT29" s="3"/>
      <c r="AU29" s="3"/>
    </row>
    <row r="30" spans="1:47" x14ac:dyDescent="0.25">
      <c r="A30" s="66" t="s">
        <v>215</v>
      </c>
      <c r="B30" s="67"/>
      <c r="C30" s="67"/>
      <c r="D30" s="68"/>
      <c r="E30" s="70"/>
      <c r="F30" s="104" t="s">
        <v>931</v>
      </c>
      <c r="G30" s="67"/>
      <c r="H30" s="71"/>
      <c r="I30" s="72"/>
      <c r="J30" s="72"/>
      <c r="K30" s="71" t="s">
        <v>1156</v>
      </c>
      <c r="L30" s="75"/>
      <c r="M30" s="76"/>
      <c r="N30" s="76"/>
      <c r="O30" s="77"/>
      <c r="P30" s="78"/>
      <c r="Q30" s="78"/>
      <c r="R30" s="87"/>
      <c r="S30" s="87"/>
      <c r="T30" s="87"/>
      <c r="U30" s="87"/>
      <c r="V30" s="88"/>
      <c r="W30" s="88"/>
      <c r="X30" s="88"/>
      <c r="Y30" s="88"/>
      <c r="Z30" s="51"/>
      <c r="AA30" s="73"/>
      <c r="AB30" s="73"/>
      <c r="AC30" s="74"/>
      <c r="AD30" s="79">
        <v>1017</v>
      </c>
      <c r="AE30" s="79">
        <v>906</v>
      </c>
      <c r="AF30" s="79">
        <v>3554</v>
      </c>
      <c r="AG30" s="79">
        <v>487</v>
      </c>
      <c r="AH30" s="79">
        <v>-10800</v>
      </c>
      <c r="AI30" s="79" t="s">
        <v>667</v>
      </c>
      <c r="AJ30" s="79" t="s">
        <v>760</v>
      </c>
      <c r="AK30" s="79"/>
      <c r="AL30" s="79" t="s">
        <v>890</v>
      </c>
      <c r="AM30" s="81">
        <v>40075.615034722221</v>
      </c>
      <c r="AN30" s="79" t="s">
        <v>1016</v>
      </c>
      <c r="AO30" s="83" t="s">
        <v>1044</v>
      </c>
      <c r="AP30" s="79" t="s">
        <v>66</v>
      </c>
      <c r="AQ30" s="2"/>
      <c r="AR30" s="3"/>
      <c r="AS30" s="3"/>
      <c r="AT30" s="3"/>
      <c r="AU30" s="3"/>
    </row>
    <row r="31" spans="1:47" x14ac:dyDescent="0.25">
      <c r="A31" s="66" t="s">
        <v>282</v>
      </c>
      <c r="B31" s="67"/>
      <c r="C31" s="67"/>
      <c r="D31" s="68"/>
      <c r="E31" s="70"/>
      <c r="F31" s="104" t="s">
        <v>932</v>
      </c>
      <c r="G31" s="67"/>
      <c r="H31" s="71"/>
      <c r="I31" s="72"/>
      <c r="J31" s="72"/>
      <c r="K31" s="71" t="s">
        <v>1157</v>
      </c>
      <c r="L31" s="75"/>
      <c r="M31" s="76"/>
      <c r="N31" s="76"/>
      <c r="O31" s="77"/>
      <c r="P31" s="78"/>
      <c r="Q31" s="78"/>
      <c r="R31" s="87"/>
      <c r="S31" s="87"/>
      <c r="T31" s="87"/>
      <c r="U31" s="87"/>
      <c r="V31" s="88"/>
      <c r="W31" s="88"/>
      <c r="X31" s="88"/>
      <c r="Y31" s="88"/>
      <c r="Z31" s="51"/>
      <c r="AA31" s="73"/>
      <c r="AB31" s="73"/>
      <c r="AC31" s="74"/>
      <c r="AD31" s="79">
        <v>399</v>
      </c>
      <c r="AE31" s="79">
        <v>360</v>
      </c>
      <c r="AF31" s="79">
        <v>2893</v>
      </c>
      <c r="AG31" s="79">
        <v>112</v>
      </c>
      <c r="AH31" s="79">
        <v>3600</v>
      </c>
      <c r="AI31" s="79" t="s">
        <v>668</v>
      </c>
      <c r="AJ31" s="79" t="s">
        <v>761</v>
      </c>
      <c r="AK31" s="79"/>
      <c r="AL31" s="79" t="s">
        <v>891</v>
      </c>
      <c r="AM31" s="81">
        <v>39922.730752314812</v>
      </c>
      <c r="AN31" s="79" t="s">
        <v>1016</v>
      </c>
      <c r="AO31" s="83" t="s">
        <v>1045</v>
      </c>
      <c r="AP31" s="79" t="s">
        <v>65</v>
      </c>
      <c r="AQ31" s="2"/>
      <c r="AR31" s="3"/>
      <c r="AS31" s="3"/>
      <c r="AT31" s="3"/>
      <c r="AU31" s="3"/>
    </row>
    <row r="32" spans="1:47" x14ac:dyDescent="0.25">
      <c r="A32" s="66" t="s">
        <v>216</v>
      </c>
      <c r="B32" s="67"/>
      <c r="C32" s="67"/>
      <c r="D32" s="68"/>
      <c r="E32" s="70"/>
      <c r="F32" s="104" t="s">
        <v>933</v>
      </c>
      <c r="G32" s="67"/>
      <c r="H32" s="71"/>
      <c r="I32" s="72"/>
      <c r="J32" s="72"/>
      <c r="K32" s="71" t="s">
        <v>1158</v>
      </c>
      <c r="L32" s="75"/>
      <c r="M32" s="76"/>
      <c r="N32" s="76"/>
      <c r="O32" s="77"/>
      <c r="P32" s="78"/>
      <c r="Q32" s="78"/>
      <c r="R32" s="87"/>
      <c r="S32" s="87"/>
      <c r="T32" s="87"/>
      <c r="U32" s="87"/>
      <c r="V32" s="88"/>
      <c r="W32" s="88"/>
      <c r="X32" s="88"/>
      <c r="Y32" s="88"/>
      <c r="Z32" s="51"/>
      <c r="AA32" s="73"/>
      <c r="AB32" s="73"/>
      <c r="AC32" s="74"/>
      <c r="AD32" s="79">
        <v>7773</v>
      </c>
      <c r="AE32" s="79">
        <v>14407</v>
      </c>
      <c r="AF32" s="79">
        <v>5650</v>
      </c>
      <c r="AG32" s="79">
        <v>18</v>
      </c>
      <c r="AH32" s="79">
        <v>39600</v>
      </c>
      <c r="AI32" s="79" t="s">
        <v>669</v>
      </c>
      <c r="AJ32" s="79" t="s">
        <v>762</v>
      </c>
      <c r="AK32" s="83" t="s">
        <v>832</v>
      </c>
      <c r="AL32" s="79" t="s">
        <v>892</v>
      </c>
      <c r="AM32" s="81">
        <v>40985.193842592591</v>
      </c>
      <c r="AN32" s="79" t="s">
        <v>1016</v>
      </c>
      <c r="AO32" s="83" t="s">
        <v>1046</v>
      </c>
      <c r="AP32" s="79" t="s">
        <v>66</v>
      </c>
      <c r="AQ32" s="2"/>
      <c r="AR32" s="3"/>
      <c r="AS32" s="3"/>
      <c r="AT32" s="3"/>
      <c r="AU32" s="3"/>
    </row>
    <row r="33" spans="1:47" x14ac:dyDescent="0.25">
      <c r="A33" s="66" t="s">
        <v>217</v>
      </c>
      <c r="B33" s="67"/>
      <c r="C33" s="67"/>
      <c r="D33" s="68"/>
      <c r="E33" s="70"/>
      <c r="F33" s="104" t="s">
        <v>934</v>
      </c>
      <c r="G33" s="67"/>
      <c r="H33" s="71"/>
      <c r="I33" s="72"/>
      <c r="J33" s="72"/>
      <c r="K33" s="71" t="s">
        <v>1159</v>
      </c>
      <c r="L33" s="75"/>
      <c r="M33" s="76"/>
      <c r="N33" s="76"/>
      <c r="O33" s="77"/>
      <c r="P33" s="78"/>
      <c r="Q33" s="78"/>
      <c r="R33" s="87"/>
      <c r="S33" s="87"/>
      <c r="T33" s="87"/>
      <c r="U33" s="87"/>
      <c r="V33" s="88"/>
      <c r="W33" s="88"/>
      <c r="X33" s="88"/>
      <c r="Y33" s="88"/>
      <c r="Z33" s="51"/>
      <c r="AA33" s="73"/>
      <c r="AB33" s="73"/>
      <c r="AC33" s="74"/>
      <c r="AD33" s="79">
        <v>16</v>
      </c>
      <c r="AE33" s="79">
        <v>21558</v>
      </c>
      <c r="AF33" s="79">
        <v>1502</v>
      </c>
      <c r="AG33" s="79">
        <v>94933</v>
      </c>
      <c r="AH33" s="79">
        <v>3600</v>
      </c>
      <c r="AI33" s="79" t="s">
        <v>670</v>
      </c>
      <c r="AJ33" s="79" t="s">
        <v>763</v>
      </c>
      <c r="AK33" s="83" t="s">
        <v>833</v>
      </c>
      <c r="AL33" s="79" t="s">
        <v>891</v>
      </c>
      <c r="AM33" s="81">
        <v>41263.935069444444</v>
      </c>
      <c r="AN33" s="79" t="s">
        <v>1016</v>
      </c>
      <c r="AO33" s="83" t="s">
        <v>1047</v>
      </c>
      <c r="AP33" s="79" t="s">
        <v>66</v>
      </c>
      <c r="AQ33" s="2"/>
      <c r="AR33" s="3"/>
      <c r="AS33" s="3"/>
      <c r="AT33" s="3"/>
      <c r="AU33" s="3"/>
    </row>
    <row r="34" spans="1:47" x14ac:dyDescent="0.25">
      <c r="A34" s="66" t="s">
        <v>218</v>
      </c>
      <c r="B34" s="67"/>
      <c r="C34" s="67"/>
      <c r="D34" s="68"/>
      <c r="E34" s="70"/>
      <c r="F34" s="104" t="s">
        <v>935</v>
      </c>
      <c r="G34" s="67"/>
      <c r="H34" s="71"/>
      <c r="I34" s="72"/>
      <c r="J34" s="72"/>
      <c r="K34" s="71" t="s">
        <v>1160</v>
      </c>
      <c r="L34" s="75"/>
      <c r="M34" s="76"/>
      <c r="N34" s="76"/>
      <c r="O34" s="77"/>
      <c r="P34" s="78"/>
      <c r="Q34" s="78"/>
      <c r="R34" s="87"/>
      <c r="S34" s="87"/>
      <c r="T34" s="87"/>
      <c r="U34" s="87"/>
      <c r="V34" s="88"/>
      <c r="W34" s="88"/>
      <c r="X34" s="88"/>
      <c r="Y34" s="88"/>
      <c r="Z34" s="51"/>
      <c r="AA34" s="73"/>
      <c r="AB34" s="73"/>
      <c r="AC34" s="74"/>
      <c r="AD34" s="79">
        <v>1638</v>
      </c>
      <c r="AE34" s="79">
        <v>1865</v>
      </c>
      <c r="AF34" s="79">
        <v>46550</v>
      </c>
      <c r="AG34" s="79">
        <v>6681</v>
      </c>
      <c r="AH34" s="79">
        <v>-10800</v>
      </c>
      <c r="AI34" s="79" t="s">
        <v>671</v>
      </c>
      <c r="AJ34" s="79" t="s">
        <v>764</v>
      </c>
      <c r="AK34" s="79"/>
      <c r="AL34" s="79" t="s">
        <v>893</v>
      </c>
      <c r="AM34" s="81">
        <v>40089.944803240738</v>
      </c>
      <c r="AN34" s="79" t="s">
        <v>1016</v>
      </c>
      <c r="AO34" s="83" t="s">
        <v>1048</v>
      </c>
      <c r="AP34" s="79" t="s">
        <v>66</v>
      </c>
      <c r="AQ34" s="2"/>
      <c r="AR34" s="3"/>
      <c r="AS34" s="3"/>
      <c r="AT34" s="3"/>
      <c r="AU34" s="3"/>
    </row>
    <row r="35" spans="1:47" x14ac:dyDescent="0.25">
      <c r="A35" s="66" t="s">
        <v>219</v>
      </c>
      <c r="B35" s="67"/>
      <c r="C35" s="67"/>
      <c r="D35" s="68"/>
      <c r="E35" s="70"/>
      <c r="F35" s="104" t="s">
        <v>936</v>
      </c>
      <c r="G35" s="67"/>
      <c r="H35" s="71"/>
      <c r="I35" s="72"/>
      <c r="J35" s="72"/>
      <c r="K35" s="71" t="s">
        <v>1161</v>
      </c>
      <c r="L35" s="75"/>
      <c r="M35" s="76"/>
      <c r="N35" s="76"/>
      <c r="O35" s="77"/>
      <c r="P35" s="78"/>
      <c r="Q35" s="78"/>
      <c r="R35" s="87"/>
      <c r="S35" s="87"/>
      <c r="T35" s="87"/>
      <c r="U35" s="87"/>
      <c r="V35" s="88"/>
      <c r="W35" s="88"/>
      <c r="X35" s="88"/>
      <c r="Y35" s="88"/>
      <c r="Z35" s="51"/>
      <c r="AA35" s="73"/>
      <c r="AB35" s="73"/>
      <c r="AC35" s="74"/>
      <c r="AD35" s="79">
        <v>403</v>
      </c>
      <c r="AE35" s="79">
        <v>695</v>
      </c>
      <c r="AF35" s="79">
        <v>152952</v>
      </c>
      <c r="AG35" s="79">
        <v>1688</v>
      </c>
      <c r="AH35" s="79"/>
      <c r="AI35" s="79" t="s">
        <v>672</v>
      </c>
      <c r="AJ35" s="79" t="s">
        <v>765</v>
      </c>
      <c r="AK35" s="79"/>
      <c r="AL35" s="79"/>
      <c r="AM35" s="81">
        <v>41200.62709490741</v>
      </c>
      <c r="AN35" s="79" t="s">
        <v>1016</v>
      </c>
      <c r="AO35" s="83" t="s">
        <v>1049</v>
      </c>
      <c r="AP35" s="79" t="s">
        <v>66</v>
      </c>
      <c r="AQ35" s="2"/>
      <c r="AR35" s="3"/>
      <c r="AS35" s="3"/>
      <c r="AT35" s="3"/>
      <c r="AU35" s="3"/>
    </row>
    <row r="36" spans="1:47" x14ac:dyDescent="0.25">
      <c r="A36" s="66" t="s">
        <v>283</v>
      </c>
      <c r="B36" s="67"/>
      <c r="C36" s="67"/>
      <c r="D36" s="68"/>
      <c r="E36" s="70"/>
      <c r="F36" s="104" t="s">
        <v>937</v>
      </c>
      <c r="G36" s="67"/>
      <c r="H36" s="71"/>
      <c r="I36" s="72"/>
      <c r="J36" s="72"/>
      <c r="K36" s="71" t="s">
        <v>1162</v>
      </c>
      <c r="L36" s="75"/>
      <c r="M36" s="76"/>
      <c r="N36" s="76"/>
      <c r="O36" s="77"/>
      <c r="P36" s="78"/>
      <c r="Q36" s="78"/>
      <c r="R36" s="87"/>
      <c r="S36" s="87"/>
      <c r="T36" s="87"/>
      <c r="U36" s="87"/>
      <c r="V36" s="88"/>
      <c r="W36" s="88"/>
      <c r="X36" s="88"/>
      <c r="Y36" s="88"/>
      <c r="Z36" s="51"/>
      <c r="AA36" s="73"/>
      <c r="AB36" s="73"/>
      <c r="AC36" s="74"/>
      <c r="AD36" s="79">
        <v>628</v>
      </c>
      <c r="AE36" s="79">
        <v>530194</v>
      </c>
      <c r="AF36" s="79">
        <v>44787</v>
      </c>
      <c r="AG36" s="79">
        <v>1465</v>
      </c>
      <c r="AH36" s="79">
        <v>0</v>
      </c>
      <c r="AI36" s="79" t="s">
        <v>673</v>
      </c>
      <c r="AJ36" s="79" t="s">
        <v>766</v>
      </c>
      <c r="AK36" s="83" t="s">
        <v>834</v>
      </c>
      <c r="AL36" s="79" t="s">
        <v>766</v>
      </c>
      <c r="AM36" s="81">
        <v>39178.793495370373</v>
      </c>
      <c r="AN36" s="79" t="s">
        <v>1016</v>
      </c>
      <c r="AO36" s="83" t="s">
        <v>1050</v>
      </c>
      <c r="AP36" s="79" t="s">
        <v>65</v>
      </c>
      <c r="AQ36" s="2"/>
      <c r="AR36" s="3"/>
      <c r="AS36" s="3"/>
      <c r="AT36" s="3"/>
      <c r="AU36" s="3"/>
    </row>
    <row r="37" spans="1:47" x14ac:dyDescent="0.25">
      <c r="A37" s="66" t="s">
        <v>220</v>
      </c>
      <c r="B37" s="67"/>
      <c r="C37" s="67"/>
      <c r="D37" s="68"/>
      <c r="E37" s="70"/>
      <c r="F37" s="104" t="s">
        <v>938</v>
      </c>
      <c r="G37" s="67"/>
      <c r="H37" s="71"/>
      <c r="I37" s="72"/>
      <c r="J37" s="72"/>
      <c r="K37" s="71" t="s">
        <v>1163</v>
      </c>
      <c r="L37" s="75"/>
      <c r="M37" s="76"/>
      <c r="N37" s="76"/>
      <c r="O37" s="77"/>
      <c r="P37" s="78"/>
      <c r="Q37" s="78"/>
      <c r="R37" s="87"/>
      <c r="S37" s="87"/>
      <c r="T37" s="87"/>
      <c r="U37" s="87"/>
      <c r="V37" s="88"/>
      <c r="W37" s="88"/>
      <c r="X37" s="88"/>
      <c r="Y37" s="88"/>
      <c r="Z37" s="51"/>
      <c r="AA37" s="73"/>
      <c r="AB37" s="73"/>
      <c r="AC37" s="74"/>
      <c r="AD37" s="79">
        <v>663</v>
      </c>
      <c r="AE37" s="79">
        <v>717</v>
      </c>
      <c r="AF37" s="79">
        <v>5991</v>
      </c>
      <c r="AG37" s="79">
        <v>107</v>
      </c>
      <c r="AH37" s="79">
        <v>-18000</v>
      </c>
      <c r="AI37" s="79" t="s">
        <v>674</v>
      </c>
      <c r="AJ37" s="79" t="s">
        <v>767</v>
      </c>
      <c r="AK37" s="83" t="s">
        <v>835</v>
      </c>
      <c r="AL37" s="79" t="s">
        <v>879</v>
      </c>
      <c r="AM37" s="81">
        <v>40071.727916666663</v>
      </c>
      <c r="AN37" s="79" t="s">
        <v>1016</v>
      </c>
      <c r="AO37" s="83" t="s">
        <v>1051</v>
      </c>
      <c r="AP37" s="79" t="s">
        <v>66</v>
      </c>
      <c r="AQ37" s="2"/>
      <c r="AR37" s="3"/>
      <c r="AS37" s="3"/>
      <c r="AT37" s="3"/>
      <c r="AU37" s="3"/>
    </row>
    <row r="38" spans="1:47" x14ac:dyDescent="0.25">
      <c r="A38" s="66" t="s">
        <v>221</v>
      </c>
      <c r="B38" s="67"/>
      <c r="C38" s="67"/>
      <c r="D38" s="68"/>
      <c r="E38" s="70"/>
      <c r="F38" s="104" t="s">
        <v>939</v>
      </c>
      <c r="G38" s="67"/>
      <c r="H38" s="71"/>
      <c r="I38" s="72"/>
      <c r="J38" s="72"/>
      <c r="K38" s="71" t="s">
        <v>1164</v>
      </c>
      <c r="L38" s="75"/>
      <c r="M38" s="76"/>
      <c r="N38" s="76"/>
      <c r="O38" s="77"/>
      <c r="P38" s="78"/>
      <c r="Q38" s="78"/>
      <c r="R38" s="87"/>
      <c r="S38" s="87"/>
      <c r="T38" s="87"/>
      <c r="U38" s="87"/>
      <c r="V38" s="88"/>
      <c r="W38" s="88"/>
      <c r="X38" s="88"/>
      <c r="Y38" s="88"/>
      <c r="Z38" s="51"/>
      <c r="AA38" s="73"/>
      <c r="AB38" s="73"/>
      <c r="AC38" s="74"/>
      <c r="AD38" s="79">
        <v>586</v>
      </c>
      <c r="AE38" s="79">
        <v>516</v>
      </c>
      <c r="AF38" s="79">
        <v>88030</v>
      </c>
      <c r="AG38" s="79">
        <v>17</v>
      </c>
      <c r="AH38" s="79">
        <v>7200</v>
      </c>
      <c r="AI38" s="83" t="s">
        <v>675</v>
      </c>
      <c r="AJ38" s="79" t="s">
        <v>768</v>
      </c>
      <c r="AK38" s="83" t="s">
        <v>675</v>
      </c>
      <c r="AL38" s="79" t="s">
        <v>894</v>
      </c>
      <c r="AM38" s="81">
        <v>40027.53229166667</v>
      </c>
      <c r="AN38" s="79" t="s">
        <v>1016</v>
      </c>
      <c r="AO38" s="83" t="s">
        <v>1052</v>
      </c>
      <c r="AP38" s="79" t="s">
        <v>66</v>
      </c>
      <c r="AQ38" s="2"/>
      <c r="AR38" s="3"/>
      <c r="AS38" s="3"/>
      <c r="AT38" s="3"/>
      <c r="AU38" s="3"/>
    </row>
    <row r="39" spans="1:47" x14ac:dyDescent="0.25">
      <c r="A39" s="66" t="s">
        <v>222</v>
      </c>
      <c r="B39" s="67"/>
      <c r="C39" s="67"/>
      <c r="D39" s="68"/>
      <c r="E39" s="70"/>
      <c r="F39" s="104" t="s">
        <v>940</v>
      </c>
      <c r="G39" s="67"/>
      <c r="H39" s="71"/>
      <c r="I39" s="72"/>
      <c r="J39" s="72"/>
      <c r="K39" s="71" t="s">
        <v>1165</v>
      </c>
      <c r="L39" s="75"/>
      <c r="M39" s="76"/>
      <c r="N39" s="76"/>
      <c r="O39" s="77"/>
      <c r="P39" s="78"/>
      <c r="Q39" s="78"/>
      <c r="R39" s="87"/>
      <c r="S39" s="87"/>
      <c r="T39" s="87"/>
      <c r="U39" s="87"/>
      <c r="V39" s="88"/>
      <c r="W39" s="88"/>
      <c r="X39" s="88"/>
      <c r="Y39" s="88"/>
      <c r="Z39" s="51"/>
      <c r="AA39" s="73"/>
      <c r="AB39" s="73"/>
      <c r="AC39" s="74"/>
      <c r="AD39" s="79">
        <v>13</v>
      </c>
      <c r="AE39" s="79">
        <v>238</v>
      </c>
      <c r="AF39" s="79">
        <v>26693</v>
      </c>
      <c r="AG39" s="79">
        <v>2</v>
      </c>
      <c r="AH39" s="79"/>
      <c r="AI39" s="79" t="s">
        <v>676</v>
      </c>
      <c r="AJ39" s="79" t="s">
        <v>769</v>
      </c>
      <c r="AK39" s="83" t="s">
        <v>836</v>
      </c>
      <c r="AL39" s="79"/>
      <c r="AM39" s="81">
        <v>42373.830474537041</v>
      </c>
      <c r="AN39" s="79" t="s">
        <v>1016</v>
      </c>
      <c r="AO39" s="83" t="s">
        <v>1053</v>
      </c>
      <c r="AP39" s="79" t="s">
        <v>66</v>
      </c>
      <c r="AQ39" s="2"/>
      <c r="AR39" s="3"/>
      <c r="AS39" s="3"/>
      <c r="AT39" s="3"/>
      <c r="AU39" s="3"/>
    </row>
    <row r="40" spans="1:47" x14ac:dyDescent="0.25">
      <c r="A40" s="66" t="s">
        <v>223</v>
      </c>
      <c r="B40" s="67"/>
      <c r="C40" s="67"/>
      <c r="D40" s="68"/>
      <c r="E40" s="70"/>
      <c r="F40" s="104" t="s">
        <v>941</v>
      </c>
      <c r="G40" s="67"/>
      <c r="H40" s="71"/>
      <c r="I40" s="72"/>
      <c r="J40" s="72"/>
      <c r="K40" s="71" t="s">
        <v>1166</v>
      </c>
      <c r="L40" s="75"/>
      <c r="M40" s="76"/>
      <c r="N40" s="76"/>
      <c r="O40" s="77"/>
      <c r="P40" s="78"/>
      <c r="Q40" s="78"/>
      <c r="R40" s="87"/>
      <c r="S40" s="87"/>
      <c r="T40" s="87"/>
      <c r="U40" s="87"/>
      <c r="V40" s="88"/>
      <c r="W40" s="88"/>
      <c r="X40" s="88"/>
      <c r="Y40" s="88"/>
      <c r="Z40" s="51"/>
      <c r="AA40" s="73"/>
      <c r="AB40" s="73"/>
      <c r="AC40" s="74"/>
      <c r="AD40" s="79">
        <v>2914</v>
      </c>
      <c r="AE40" s="79">
        <v>2967</v>
      </c>
      <c r="AF40" s="79">
        <v>262639</v>
      </c>
      <c r="AG40" s="79">
        <v>1</v>
      </c>
      <c r="AH40" s="79">
        <v>7200</v>
      </c>
      <c r="AI40" s="79" t="s">
        <v>677</v>
      </c>
      <c r="AJ40" s="79" t="s">
        <v>770</v>
      </c>
      <c r="AK40" s="83" t="s">
        <v>837</v>
      </c>
      <c r="AL40" s="79" t="s">
        <v>894</v>
      </c>
      <c r="AM40" s="81">
        <v>39937.479560185187</v>
      </c>
      <c r="AN40" s="79" t="s">
        <v>1016</v>
      </c>
      <c r="AO40" s="83" t="s">
        <v>1054</v>
      </c>
      <c r="AP40" s="79" t="s">
        <v>66</v>
      </c>
      <c r="AQ40" s="2"/>
      <c r="AR40" s="3"/>
      <c r="AS40" s="3"/>
      <c r="AT40" s="3"/>
      <c r="AU40" s="3"/>
    </row>
    <row r="41" spans="1:47" x14ac:dyDescent="0.25">
      <c r="A41" s="66" t="s">
        <v>284</v>
      </c>
      <c r="B41" s="67"/>
      <c r="C41" s="67"/>
      <c r="D41" s="68"/>
      <c r="E41" s="70"/>
      <c r="F41" s="104" t="s">
        <v>942</v>
      </c>
      <c r="G41" s="67"/>
      <c r="H41" s="71"/>
      <c r="I41" s="72"/>
      <c r="J41" s="72"/>
      <c r="K41" s="71" t="s">
        <v>1167</v>
      </c>
      <c r="L41" s="75"/>
      <c r="M41" s="76"/>
      <c r="N41" s="76"/>
      <c r="O41" s="77"/>
      <c r="P41" s="78"/>
      <c r="Q41" s="78"/>
      <c r="R41" s="87"/>
      <c r="S41" s="87"/>
      <c r="T41" s="87"/>
      <c r="U41" s="87"/>
      <c r="V41" s="88"/>
      <c r="W41" s="88"/>
      <c r="X41" s="88"/>
      <c r="Y41" s="88"/>
      <c r="Z41" s="51"/>
      <c r="AA41" s="73"/>
      <c r="AB41" s="73"/>
      <c r="AC41" s="74"/>
      <c r="AD41" s="79">
        <v>437</v>
      </c>
      <c r="AE41" s="79">
        <v>12797201</v>
      </c>
      <c r="AF41" s="79">
        <v>290398</v>
      </c>
      <c r="AG41" s="79">
        <v>0</v>
      </c>
      <c r="AH41" s="79">
        <v>-18000</v>
      </c>
      <c r="AI41" s="79" t="s">
        <v>678</v>
      </c>
      <c r="AJ41" s="79" t="s">
        <v>771</v>
      </c>
      <c r="AK41" s="83" t="s">
        <v>838</v>
      </c>
      <c r="AL41" s="79" t="s">
        <v>879</v>
      </c>
      <c r="AM41" s="81">
        <v>39158.792662037034</v>
      </c>
      <c r="AN41" s="79" t="s">
        <v>1016</v>
      </c>
      <c r="AO41" s="83" t="s">
        <v>1055</v>
      </c>
      <c r="AP41" s="79" t="s">
        <v>65</v>
      </c>
      <c r="AQ41" s="2"/>
      <c r="AR41" s="3"/>
      <c r="AS41" s="3"/>
      <c r="AT41" s="3"/>
      <c r="AU41" s="3"/>
    </row>
    <row r="42" spans="1:47" x14ac:dyDescent="0.25">
      <c r="A42" s="66" t="s">
        <v>224</v>
      </c>
      <c r="B42" s="67"/>
      <c r="C42" s="67"/>
      <c r="D42" s="68"/>
      <c r="E42" s="70"/>
      <c r="F42" s="104" t="s">
        <v>943</v>
      </c>
      <c r="G42" s="67"/>
      <c r="H42" s="71"/>
      <c r="I42" s="72"/>
      <c r="J42" s="72"/>
      <c r="K42" s="71" t="s">
        <v>1168</v>
      </c>
      <c r="L42" s="75"/>
      <c r="M42" s="76"/>
      <c r="N42" s="76"/>
      <c r="O42" s="77"/>
      <c r="P42" s="78"/>
      <c r="Q42" s="78"/>
      <c r="R42" s="87"/>
      <c r="S42" s="87"/>
      <c r="T42" s="87"/>
      <c r="U42" s="87"/>
      <c r="V42" s="88"/>
      <c r="W42" s="88"/>
      <c r="X42" s="88"/>
      <c r="Y42" s="88"/>
      <c r="Z42" s="51"/>
      <c r="AA42" s="73"/>
      <c r="AB42" s="73"/>
      <c r="AC42" s="74"/>
      <c r="AD42" s="79">
        <v>74</v>
      </c>
      <c r="AE42" s="79">
        <v>33</v>
      </c>
      <c r="AF42" s="79">
        <v>242</v>
      </c>
      <c r="AG42" s="79">
        <v>25</v>
      </c>
      <c r="AH42" s="79">
        <v>-28800</v>
      </c>
      <c r="AI42" s="79" t="s">
        <v>679</v>
      </c>
      <c r="AJ42" s="79"/>
      <c r="AK42" s="83" t="s">
        <v>839</v>
      </c>
      <c r="AL42" s="79" t="s">
        <v>880</v>
      </c>
      <c r="AM42" s="81">
        <v>42604.082407407404</v>
      </c>
      <c r="AN42" s="79" t="s">
        <v>1016</v>
      </c>
      <c r="AO42" s="83" t="s">
        <v>1056</v>
      </c>
      <c r="AP42" s="79" t="s">
        <v>66</v>
      </c>
      <c r="AQ42" s="2"/>
      <c r="AR42" s="3"/>
      <c r="AS42" s="3"/>
      <c r="AT42" s="3"/>
      <c r="AU42" s="3"/>
    </row>
    <row r="43" spans="1:47" x14ac:dyDescent="0.25">
      <c r="A43" s="66" t="s">
        <v>225</v>
      </c>
      <c r="B43" s="67"/>
      <c r="C43" s="67"/>
      <c r="D43" s="68"/>
      <c r="E43" s="70"/>
      <c r="F43" s="104" t="s">
        <v>944</v>
      </c>
      <c r="G43" s="67"/>
      <c r="H43" s="71"/>
      <c r="I43" s="72"/>
      <c r="J43" s="72"/>
      <c r="K43" s="71" t="s">
        <v>1169</v>
      </c>
      <c r="L43" s="75"/>
      <c r="M43" s="76"/>
      <c r="N43" s="76"/>
      <c r="O43" s="77"/>
      <c r="P43" s="78"/>
      <c r="Q43" s="78"/>
      <c r="R43" s="87"/>
      <c r="S43" s="87"/>
      <c r="T43" s="87"/>
      <c r="U43" s="87"/>
      <c r="V43" s="88"/>
      <c r="W43" s="88"/>
      <c r="X43" s="88"/>
      <c r="Y43" s="88"/>
      <c r="Z43" s="51"/>
      <c r="AA43" s="73"/>
      <c r="AB43" s="73"/>
      <c r="AC43" s="74"/>
      <c r="AD43" s="79">
        <v>57</v>
      </c>
      <c r="AE43" s="79">
        <v>905</v>
      </c>
      <c r="AF43" s="79">
        <v>643108</v>
      </c>
      <c r="AG43" s="79">
        <v>81</v>
      </c>
      <c r="AH43" s="79">
        <v>0</v>
      </c>
      <c r="AI43" s="79" t="s">
        <v>680</v>
      </c>
      <c r="AJ43" s="79" t="s">
        <v>751</v>
      </c>
      <c r="AK43" s="79"/>
      <c r="AL43" s="79" t="s">
        <v>766</v>
      </c>
      <c r="AM43" s="81">
        <v>41433.142129629632</v>
      </c>
      <c r="AN43" s="79" t="s">
        <v>1016</v>
      </c>
      <c r="AO43" s="83" t="s">
        <v>1057</v>
      </c>
      <c r="AP43" s="79" t="s">
        <v>66</v>
      </c>
      <c r="AQ43" s="2"/>
      <c r="AR43" s="3"/>
      <c r="AS43" s="3"/>
      <c r="AT43" s="3"/>
      <c r="AU43" s="3"/>
    </row>
    <row r="44" spans="1:47" x14ac:dyDescent="0.25">
      <c r="A44" s="66" t="s">
        <v>226</v>
      </c>
      <c r="B44" s="67"/>
      <c r="C44" s="67"/>
      <c r="D44" s="68"/>
      <c r="E44" s="70"/>
      <c r="F44" s="104" t="s">
        <v>945</v>
      </c>
      <c r="G44" s="67"/>
      <c r="H44" s="71"/>
      <c r="I44" s="72"/>
      <c r="J44" s="72"/>
      <c r="K44" s="71" t="s">
        <v>1170</v>
      </c>
      <c r="L44" s="75"/>
      <c r="M44" s="76"/>
      <c r="N44" s="76"/>
      <c r="O44" s="77"/>
      <c r="P44" s="78"/>
      <c r="Q44" s="78"/>
      <c r="R44" s="87"/>
      <c r="S44" s="87"/>
      <c r="T44" s="87"/>
      <c r="U44" s="87"/>
      <c r="V44" s="88"/>
      <c r="W44" s="88"/>
      <c r="X44" s="88"/>
      <c r="Y44" s="88"/>
      <c r="Z44" s="51"/>
      <c r="AA44" s="73"/>
      <c r="AB44" s="73"/>
      <c r="AC44" s="74"/>
      <c r="AD44" s="79">
        <v>4555</v>
      </c>
      <c r="AE44" s="79">
        <v>4087</v>
      </c>
      <c r="AF44" s="79">
        <v>99363</v>
      </c>
      <c r="AG44" s="79">
        <v>7039</v>
      </c>
      <c r="AH44" s="79">
        <v>0</v>
      </c>
      <c r="AI44" s="79" t="s">
        <v>681</v>
      </c>
      <c r="AJ44" s="79" t="s">
        <v>772</v>
      </c>
      <c r="AK44" s="79"/>
      <c r="AL44" s="79" t="s">
        <v>766</v>
      </c>
      <c r="AM44" s="81">
        <v>40002.713599537034</v>
      </c>
      <c r="AN44" s="79" t="s">
        <v>1016</v>
      </c>
      <c r="AO44" s="83" t="s">
        <v>1058</v>
      </c>
      <c r="AP44" s="79" t="s">
        <v>66</v>
      </c>
      <c r="AQ44" s="2"/>
      <c r="AR44" s="3"/>
      <c r="AS44" s="3"/>
      <c r="AT44" s="3"/>
      <c r="AU44" s="3"/>
    </row>
    <row r="45" spans="1:47" x14ac:dyDescent="0.25">
      <c r="A45" s="66" t="s">
        <v>285</v>
      </c>
      <c r="B45" s="67"/>
      <c r="C45" s="67"/>
      <c r="D45" s="68"/>
      <c r="E45" s="70"/>
      <c r="F45" s="104" t="s">
        <v>946</v>
      </c>
      <c r="G45" s="67"/>
      <c r="H45" s="71"/>
      <c r="I45" s="72"/>
      <c r="J45" s="72"/>
      <c r="K45" s="71" t="s">
        <v>1171</v>
      </c>
      <c r="L45" s="75"/>
      <c r="M45" s="76"/>
      <c r="N45" s="76"/>
      <c r="O45" s="77"/>
      <c r="P45" s="78"/>
      <c r="Q45" s="78"/>
      <c r="R45" s="87"/>
      <c r="S45" s="87"/>
      <c r="T45" s="87"/>
      <c r="U45" s="87"/>
      <c r="V45" s="88"/>
      <c r="W45" s="88"/>
      <c r="X45" s="88"/>
      <c r="Y45" s="88"/>
      <c r="Z45" s="51"/>
      <c r="AA45" s="73"/>
      <c r="AB45" s="73"/>
      <c r="AC45" s="74"/>
      <c r="AD45" s="79">
        <v>78</v>
      </c>
      <c r="AE45" s="79">
        <v>410521</v>
      </c>
      <c r="AF45" s="79">
        <v>14161</v>
      </c>
      <c r="AG45" s="79">
        <v>825</v>
      </c>
      <c r="AH45" s="79">
        <v>19800</v>
      </c>
      <c r="AI45" s="79" t="s">
        <v>682</v>
      </c>
      <c r="AJ45" s="79" t="s">
        <v>773</v>
      </c>
      <c r="AK45" s="79"/>
      <c r="AL45" s="79" t="s">
        <v>895</v>
      </c>
      <c r="AM45" s="81">
        <v>40134.558321759258</v>
      </c>
      <c r="AN45" s="79" t="s">
        <v>1016</v>
      </c>
      <c r="AO45" s="83" t="s">
        <v>1059</v>
      </c>
      <c r="AP45" s="79" t="s">
        <v>65</v>
      </c>
      <c r="AQ45" s="2"/>
      <c r="AR45" s="3"/>
      <c r="AS45" s="3"/>
      <c r="AT45" s="3"/>
      <c r="AU45" s="3"/>
    </row>
    <row r="46" spans="1:47" x14ac:dyDescent="0.25">
      <c r="A46" s="66" t="s">
        <v>227</v>
      </c>
      <c r="B46" s="67"/>
      <c r="C46" s="67"/>
      <c r="D46" s="68"/>
      <c r="E46" s="70"/>
      <c r="F46" s="104" t="s">
        <v>947</v>
      </c>
      <c r="G46" s="67"/>
      <c r="H46" s="71"/>
      <c r="I46" s="72"/>
      <c r="J46" s="72"/>
      <c r="K46" s="71" t="s">
        <v>1172</v>
      </c>
      <c r="L46" s="75"/>
      <c r="M46" s="76"/>
      <c r="N46" s="76"/>
      <c r="O46" s="77"/>
      <c r="P46" s="78"/>
      <c r="Q46" s="78"/>
      <c r="R46" s="87"/>
      <c r="S46" s="87"/>
      <c r="T46" s="87"/>
      <c r="U46" s="87"/>
      <c r="V46" s="88"/>
      <c r="W46" s="88"/>
      <c r="X46" s="88"/>
      <c r="Y46" s="88"/>
      <c r="Z46" s="51"/>
      <c r="AA46" s="73"/>
      <c r="AB46" s="73"/>
      <c r="AC46" s="74"/>
      <c r="AD46" s="79">
        <v>1086</v>
      </c>
      <c r="AE46" s="79">
        <v>1436</v>
      </c>
      <c r="AF46" s="79">
        <v>21314</v>
      </c>
      <c r="AG46" s="79">
        <v>7982</v>
      </c>
      <c r="AH46" s="79"/>
      <c r="AI46" s="79" t="s">
        <v>683</v>
      </c>
      <c r="AJ46" s="79" t="s">
        <v>774</v>
      </c>
      <c r="AK46" s="83" t="s">
        <v>840</v>
      </c>
      <c r="AL46" s="79"/>
      <c r="AM46" s="81">
        <v>41394.702175925922</v>
      </c>
      <c r="AN46" s="79" t="s">
        <v>1016</v>
      </c>
      <c r="AO46" s="83" t="s">
        <v>1060</v>
      </c>
      <c r="AP46" s="79" t="s">
        <v>66</v>
      </c>
      <c r="AQ46" s="2"/>
      <c r="AR46" s="3"/>
      <c r="AS46" s="3"/>
      <c r="AT46" s="3"/>
      <c r="AU46" s="3"/>
    </row>
    <row r="47" spans="1:47" x14ac:dyDescent="0.25">
      <c r="A47" s="66" t="s">
        <v>228</v>
      </c>
      <c r="B47" s="67"/>
      <c r="C47" s="67"/>
      <c r="D47" s="68"/>
      <c r="E47" s="70"/>
      <c r="F47" s="104" t="s">
        <v>948</v>
      </c>
      <c r="G47" s="67"/>
      <c r="H47" s="71"/>
      <c r="I47" s="72"/>
      <c r="J47" s="72"/>
      <c r="K47" s="71" t="s">
        <v>1173</v>
      </c>
      <c r="L47" s="75"/>
      <c r="M47" s="76"/>
      <c r="N47" s="76"/>
      <c r="O47" s="77"/>
      <c r="P47" s="78"/>
      <c r="Q47" s="78"/>
      <c r="R47" s="87"/>
      <c r="S47" s="87"/>
      <c r="T47" s="87"/>
      <c r="U47" s="87"/>
      <c r="V47" s="88"/>
      <c r="W47" s="88"/>
      <c r="X47" s="88"/>
      <c r="Y47" s="88"/>
      <c r="Z47" s="51"/>
      <c r="AA47" s="73"/>
      <c r="AB47" s="73"/>
      <c r="AC47" s="74"/>
      <c r="AD47" s="79">
        <v>438</v>
      </c>
      <c r="AE47" s="79">
        <v>627</v>
      </c>
      <c r="AF47" s="79">
        <v>13887</v>
      </c>
      <c r="AG47" s="79">
        <v>0</v>
      </c>
      <c r="AH47" s="79">
        <v>3600</v>
      </c>
      <c r="AI47" s="79" t="s">
        <v>684</v>
      </c>
      <c r="AJ47" s="79" t="s">
        <v>775</v>
      </c>
      <c r="AK47" s="83" t="s">
        <v>841</v>
      </c>
      <c r="AL47" s="79" t="s">
        <v>896</v>
      </c>
      <c r="AM47" s="81">
        <v>39914.520208333335</v>
      </c>
      <c r="AN47" s="79" t="s">
        <v>1016</v>
      </c>
      <c r="AO47" s="83" t="s">
        <v>1061</v>
      </c>
      <c r="AP47" s="79" t="s">
        <v>66</v>
      </c>
      <c r="AQ47" s="2"/>
      <c r="AR47" s="3"/>
      <c r="AS47" s="3"/>
      <c r="AT47" s="3"/>
      <c r="AU47" s="3"/>
    </row>
    <row r="48" spans="1:47" x14ac:dyDescent="0.25">
      <c r="A48" s="66" t="s">
        <v>229</v>
      </c>
      <c r="B48" s="67"/>
      <c r="C48" s="67"/>
      <c r="D48" s="68"/>
      <c r="E48" s="70"/>
      <c r="F48" s="104" t="s">
        <v>949</v>
      </c>
      <c r="G48" s="67"/>
      <c r="H48" s="71"/>
      <c r="I48" s="72"/>
      <c r="J48" s="72"/>
      <c r="K48" s="71" t="s">
        <v>1174</v>
      </c>
      <c r="L48" s="75"/>
      <c r="M48" s="76"/>
      <c r="N48" s="76"/>
      <c r="O48" s="77"/>
      <c r="P48" s="78"/>
      <c r="Q48" s="78"/>
      <c r="R48" s="87"/>
      <c r="S48" s="87"/>
      <c r="T48" s="87"/>
      <c r="U48" s="87"/>
      <c r="V48" s="88"/>
      <c r="W48" s="88"/>
      <c r="X48" s="88"/>
      <c r="Y48" s="88"/>
      <c r="Z48" s="51"/>
      <c r="AA48" s="73"/>
      <c r="AB48" s="73"/>
      <c r="AC48" s="74"/>
      <c r="AD48" s="79">
        <v>182</v>
      </c>
      <c r="AE48" s="79">
        <v>1574</v>
      </c>
      <c r="AF48" s="79">
        <v>1596362</v>
      </c>
      <c r="AG48" s="79">
        <v>1</v>
      </c>
      <c r="AH48" s="79">
        <v>-18000</v>
      </c>
      <c r="AI48" s="79" t="s">
        <v>685</v>
      </c>
      <c r="AJ48" s="79" t="s">
        <v>776</v>
      </c>
      <c r="AK48" s="79"/>
      <c r="AL48" s="79" t="s">
        <v>879</v>
      </c>
      <c r="AM48" s="81">
        <v>41149.755416666667</v>
      </c>
      <c r="AN48" s="79" t="s">
        <v>1016</v>
      </c>
      <c r="AO48" s="83" t="s">
        <v>1062</v>
      </c>
      <c r="AP48" s="79" t="s">
        <v>66</v>
      </c>
      <c r="AQ48" s="2"/>
      <c r="AR48" s="3"/>
      <c r="AS48" s="3"/>
      <c r="AT48" s="3"/>
      <c r="AU48" s="3"/>
    </row>
    <row r="49" spans="1:47" x14ac:dyDescent="0.25">
      <c r="A49" s="66" t="s">
        <v>230</v>
      </c>
      <c r="B49" s="67"/>
      <c r="C49" s="67"/>
      <c r="D49" s="68"/>
      <c r="E49" s="70"/>
      <c r="F49" s="104" t="s">
        <v>950</v>
      </c>
      <c r="G49" s="67"/>
      <c r="H49" s="71"/>
      <c r="I49" s="72"/>
      <c r="J49" s="72"/>
      <c r="K49" s="71" t="s">
        <v>1175</v>
      </c>
      <c r="L49" s="75"/>
      <c r="M49" s="76"/>
      <c r="N49" s="76"/>
      <c r="O49" s="77"/>
      <c r="P49" s="78"/>
      <c r="Q49" s="78"/>
      <c r="R49" s="87"/>
      <c r="S49" s="87"/>
      <c r="T49" s="87"/>
      <c r="U49" s="87"/>
      <c r="V49" s="88"/>
      <c r="W49" s="88"/>
      <c r="X49" s="88"/>
      <c r="Y49" s="88"/>
      <c r="Z49" s="51"/>
      <c r="AA49" s="73"/>
      <c r="AB49" s="73"/>
      <c r="AC49" s="74"/>
      <c r="AD49" s="79">
        <v>249</v>
      </c>
      <c r="AE49" s="79">
        <v>627</v>
      </c>
      <c r="AF49" s="79">
        <v>169958</v>
      </c>
      <c r="AG49" s="79">
        <v>16</v>
      </c>
      <c r="AH49" s="79">
        <v>-25200</v>
      </c>
      <c r="AI49" s="79" t="s">
        <v>686</v>
      </c>
      <c r="AJ49" s="79" t="s">
        <v>777</v>
      </c>
      <c r="AK49" s="83" t="s">
        <v>842</v>
      </c>
      <c r="AL49" s="79" t="s">
        <v>897</v>
      </c>
      <c r="AM49" s="81">
        <v>41881.350127314814</v>
      </c>
      <c r="AN49" s="79" t="s">
        <v>1016</v>
      </c>
      <c r="AO49" s="83" t="s">
        <v>1063</v>
      </c>
      <c r="AP49" s="79" t="s">
        <v>66</v>
      </c>
      <c r="AQ49" s="2"/>
      <c r="AR49" s="3"/>
      <c r="AS49" s="3"/>
      <c r="AT49" s="3"/>
      <c r="AU49" s="3"/>
    </row>
    <row r="50" spans="1:47" x14ac:dyDescent="0.25">
      <c r="A50" s="66" t="s">
        <v>231</v>
      </c>
      <c r="B50" s="67"/>
      <c r="C50" s="67"/>
      <c r="D50" s="68"/>
      <c r="E50" s="70"/>
      <c r="F50" s="104" t="s">
        <v>951</v>
      </c>
      <c r="G50" s="67"/>
      <c r="H50" s="71"/>
      <c r="I50" s="72"/>
      <c r="J50" s="72"/>
      <c r="K50" s="71" t="s">
        <v>1176</v>
      </c>
      <c r="L50" s="75"/>
      <c r="M50" s="76"/>
      <c r="N50" s="76"/>
      <c r="O50" s="77"/>
      <c r="P50" s="78"/>
      <c r="Q50" s="78"/>
      <c r="R50" s="87"/>
      <c r="S50" s="87"/>
      <c r="T50" s="87"/>
      <c r="U50" s="87"/>
      <c r="V50" s="88"/>
      <c r="W50" s="88"/>
      <c r="X50" s="88"/>
      <c r="Y50" s="88"/>
      <c r="Z50" s="51"/>
      <c r="AA50" s="73"/>
      <c r="AB50" s="73"/>
      <c r="AC50" s="74"/>
      <c r="AD50" s="79">
        <v>2536</v>
      </c>
      <c r="AE50" s="79">
        <v>2377</v>
      </c>
      <c r="AF50" s="79">
        <v>543652</v>
      </c>
      <c r="AG50" s="79">
        <v>5</v>
      </c>
      <c r="AH50" s="79">
        <v>-28800</v>
      </c>
      <c r="AI50" s="79" t="s">
        <v>687</v>
      </c>
      <c r="AJ50" s="79" t="s">
        <v>778</v>
      </c>
      <c r="AK50" s="79"/>
      <c r="AL50" s="79" t="s">
        <v>880</v>
      </c>
      <c r="AM50" s="81">
        <v>40724.257222222222</v>
      </c>
      <c r="AN50" s="79" t="s">
        <v>1016</v>
      </c>
      <c r="AO50" s="83" t="s">
        <v>1064</v>
      </c>
      <c r="AP50" s="79" t="s">
        <v>66</v>
      </c>
      <c r="AQ50" s="2"/>
      <c r="AR50" s="3"/>
      <c r="AS50" s="3"/>
      <c r="AT50" s="3"/>
      <c r="AU50" s="3"/>
    </row>
    <row r="51" spans="1:47" x14ac:dyDescent="0.25">
      <c r="A51" s="66" t="s">
        <v>232</v>
      </c>
      <c r="B51" s="67"/>
      <c r="C51" s="67"/>
      <c r="D51" s="68"/>
      <c r="E51" s="70"/>
      <c r="F51" s="104" t="s">
        <v>952</v>
      </c>
      <c r="G51" s="67"/>
      <c r="H51" s="71"/>
      <c r="I51" s="72"/>
      <c r="J51" s="72"/>
      <c r="K51" s="71" t="s">
        <v>1177</v>
      </c>
      <c r="L51" s="75"/>
      <c r="M51" s="76"/>
      <c r="N51" s="76"/>
      <c r="O51" s="77"/>
      <c r="P51" s="78"/>
      <c r="Q51" s="78"/>
      <c r="R51" s="87"/>
      <c r="S51" s="87"/>
      <c r="T51" s="87"/>
      <c r="U51" s="87"/>
      <c r="V51" s="88"/>
      <c r="W51" s="88"/>
      <c r="X51" s="88"/>
      <c r="Y51" s="88"/>
      <c r="Z51" s="51"/>
      <c r="AA51" s="73"/>
      <c r="AB51" s="73"/>
      <c r="AC51" s="74"/>
      <c r="AD51" s="79">
        <v>773</v>
      </c>
      <c r="AE51" s="79">
        <v>471</v>
      </c>
      <c r="AF51" s="79">
        <v>161904</v>
      </c>
      <c r="AG51" s="79">
        <v>3</v>
      </c>
      <c r="AH51" s="79"/>
      <c r="AI51" s="79"/>
      <c r="AJ51" s="79" t="s">
        <v>779</v>
      </c>
      <c r="AK51" s="79"/>
      <c r="AL51" s="79"/>
      <c r="AM51" s="81">
        <v>41407.452951388892</v>
      </c>
      <c r="AN51" s="79" t="s">
        <v>1016</v>
      </c>
      <c r="AO51" s="83" t="s">
        <v>1065</v>
      </c>
      <c r="AP51" s="79" t="s">
        <v>66</v>
      </c>
      <c r="AQ51" s="2"/>
      <c r="AR51" s="3"/>
      <c r="AS51" s="3"/>
      <c r="AT51" s="3"/>
      <c r="AU51" s="3"/>
    </row>
    <row r="52" spans="1:47" x14ac:dyDescent="0.25">
      <c r="A52" s="66" t="s">
        <v>233</v>
      </c>
      <c r="B52" s="67"/>
      <c r="C52" s="67"/>
      <c r="D52" s="68"/>
      <c r="E52" s="70"/>
      <c r="F52" s="104" t="s">
        <v>953</v>
      </c>
      <c r="G52" s="67"/>
      <c r="H52" s="71"/>
      <c r="I52" s="72"/>
      <c r="J52" s="72"/>
      <c r="K52" s="71" t="s">
        <v>1178</v>
      </c>
      <c r="L52" s="75"/>
      <c r="M52" s="76"/>
      <c r="N52" s="76"/>
      <c r="O52" s="77"/>
      <c r="P52" s="78"/>
      <c r="Q52" s="78"/>
      <c r="R52" s="87"/>
      <c r="S52" s="87"/>
      <c r="T52" s="87"/>
      <c r="U52" s="87"/>
      <c r="V52" s="88"/>
      <c r="W52" s="88"/>
      <c r="X52" s="88"/>
      <c r="Y52" s="88"/>
      <c r="Z52" s="51"/>
      <c r="AA52" s="73"/>
      <c r="AB52" s="73"/>
      <c r="AC52" s="74"/>
      <c r="AD52" s="79">
        <v>2</v>
      </c>
      <c r="AE52" s="79">
        <v>1016</v>
      </c>
      <c r="AF52" s="79">
        <v>632599</v>
      </c>
      <c r="AG52" s="79">
        <v>0</v>
      </c>
      <c r="AH52" s="79">
        <v>25200</v>
      </c>
      <c r="AI52" s="79" t="s">
        <v>688</v>
      </c>
      <c r="AJ52" s="79" t="s">
        <v>780</v>
      </c>
      <c r="AK52" s="79"/>
      <c r="AL52" s="79" t="s">
        <v>898</v>
      </c>
      <c r="AM52" s="81">
        <v>41316.59511574074</v>
      </c>
      <c r="AN52" s="79" t="s">
        <v>1016</v>
      </c>
      <c r="AO52" s="83" t="s">
        <v>1066</v>
      </c>
      <c r="AP52" s="79" t="s">
        <v>66</v>
      </c>
      <c r="AQ52" s="2"/>
      <c r="AR52" s="3"/>
      <c r="AS52" s="3"/>
      <c r="AT52" s="3"/>
      <c r="AU52" s="3"/>
    </row>
    <row r="53" spans="1:47" x14ac:dyDescent="0.25">
      <c r="A53" s="66" t="s">
        <v>234</v>
      </c>
      <c r="B53" s="67"/>
      <c r="C53" s="67"/>
      <c r="D53" s="68"/>
      <c r="E53" s="70"/>
      <c r="F53" s="104" t="s">
        <v>954</v>
      </c>
      <c r="G53" s="67"/>
      <c r="H53" s="71"/>
      <c r="I53" s="72"/>
      <c r="J53" s="72"/>
      <c r="K53" s="71" t="s">
        <v>1179</v>
      </c>
      <c r="L53" s="75"/>
      <c r="M53" s="76"/>
      <c r="N53" s="76"/>
      <c r="O53" s="77"/>
      <c r="P53" s="78"/>
      <c r="Q53" s="78"/>
      <c r="R53" s="87"/>
      <c r="S53" s="87"/>
      <c r="T53" s="87"/>
      <c r="U53" s="87"/>
      <c r="V53" s="88"/>
      <c r="W53" s="88"/>
      <c r="X53" s="88"/>
      <c r="Y53" s="88"/>
      <c r="Z53" s="51"/>
      <c r="AA53" s="73"/>
      <c r="AB53" s="73"/>
      <c r="AC53" s="74"/>
      <c r="AD53" s="79">
        <v>263</v>
      </c>
      <c r="AE53" s="79">
        <v>278</v>
      </c>
      <c r="AF53" s="79">
        <v>10297</v>
      </c>
      <c r="AG53" s="79">
        <v>164</v>
      </c>
      <c r="AH53" s="79">
        <v>-18000</v>
      </c>
      <c r="AI53" s="79" t="s">
        <v>689</v>
      </c>
      <c r="AJ53" s="79" t="s">
        <v>781</v>
      </c>
      <c r="AK53" s="83" t="s">
        <v>843</v>
      </c>
      <c r="AL53" s="79" t="s">
        <v>879</v>
      </c>
      <c r="AM53" s="81">
        <v>40173.246793981481</v>
      </c>
      <c r="AN53" s="79" t="s">
        <v>1016</v>
      </c>
      <c r="AO53" s="83" t="s">
        <v>1067</v>
      </c>
      <c r="AP53" s="79" t="s">
        <v>66</v>
      </c>
      <c r="AQ53" s="2"/>
      <c r="AR53" s="3"/>
      <c r="AS53" s="3"/>
      <c r="AT53" s="3"/>
      <c r="AU53" s="3"/>
    </row>
    <row r="54" spans="1:47" x14ac:dyDescent="0.25">
      <c r="A54" s="66" t="s">
        <v>235</v>
      </c>
      <c r="B54" s="67"/>
      <c r="C54" s="67"/>
      <c r="D54" s="68"/>
      <c r="E54" s="70"/>
      <c r="F54" s="104" t="s">
        <v>955</v>
      </c>
      <c r="G54" s="67"/>
      <c r="H54" s="71"/>
      <c r="I54" s="72"/>
      <c r="J54" s="72"/>
      <c r="K54" s="71" t="s">
        <v>1180</v>
      </c>
      <c r="L54" s="75"/>
      <c r="M54" s="76"/>
      <c r="N54" s="76"/>
      <c r="O54" s="77"/>
      <c r="P54" s="78"/>
      <c r="Q54" s="78"/>
      <c r="R54" s="87"/>
      <c r="S54" s="87"/>
      <c r="T54" s="87"/>
      <c r="U54" s="87"/>
      <c r="V54" s="88"/>
      <c r="W54" s="88"/>
      <c r="X54" s="88"/>
      <c r="Y54" s="88"/>
      <c r="Z54" s="51"/>
      <c r="AA54" s="73"/>
      <c r="AB54" s="73"/>
      <c r="AC54" s="74"/>
      <c r="AD54" s="79">
        <v>3218</v>
      </c>
      <c r="AE54" s="79">
        <v>2480</v>
      </c>
      <c r="AF54" s="79">
        <v>98745</v>
      </c>
      <c r="AG54" s="79">
        <v>98</v>
      </c>
      <c r="AH54" s="79">
        <v>-18000</v>
      </c>
      <c r="AI54" s="79" t="s">
        <v>690</v>
      </c>
      <c r="AJ54" s="79" t="s">
        <v>782</v>
      </c>
      <c r="AK54" s="83" t="s">
        <v>844</v>
      </c>
      <c r="AL54" s="79" t="s">
        <v>879</v>
      </c>
      <c r="AM54" s="81">
        <v>40599.924907407411</v>
      </c>
      <c r="AN54" s="79" t="s">
        <v>1016</v>
      </c>
      <c r="AO54" s="83" t="s">
        <v>1068</v>
      </c>
      <c r="AP54" s="79" t="s">
        <v>66</v>
      </c>
      <c r="AQ54" s="2"/>
      <c r="AR54" s="3"/>
      <c r="AS54" s="3"/>
      <c r="AT54" s="3"/>
      <c r="AU54" s="3"/>
    </row>
    <row r="55" spans="1:47" x14ac:dyDescent="0.25">
      <c r="A55" s="66" t="s">
        <v>236</v>
      </c>
      <c r="B55" s="67"/>
      <c r="C55" s="67"/>
      <c r="D55" s="68"/>
      <c r="E55" s="70"/>
      <c r="F55" s="104" t="s">
        <v>956</v>
      </c>
      <c r="G55" s="67"/>
      <c r="H55" s="71"/>
      <c r="I55" s="72"/>
      <c r="J55" s="72"/>
      <c r="K55" s="71" t="s">
        <v>1181</v>
      </c>
      <c r="L55" s="75"/>
      <c r="M55" s="76"/>
      <c r="N55" s="76"/>
      <c r="O55" s="77"/>
      <c r="P55" s="78"/>
      <c r="Q55" s="78"/>
      <c r="R55" s="87"/>
      <c r="S55" s="87"/>
      <c r="T55" s="87"/>
      <c r="U55" s="87"/>
      <c r="V55" s="88"/>
      <c r="W55" s="88"/>
      <c r="X55" s="88"/>
      <c r="Y55" s="88"/>
      <c r="Z55" s="51"/>
      <c r="AA55" s="73"/>
      <c r="AB55" s="73"/>
      <c r="AC55" s="74"/>
      <c r="AD55" s="79">
        <v>375</v>
      </c>
      <c r="AE55" s="79">
        <v>121</v>
      </c>
      <c r="AF55" s="79">
        <v>2641</v>
      </c>
      <c r="AG55" s="79">
        <v>6703</v>
      </c>
      <c r="AH55" s="79"/>
      <c r="AI55" s="79"/>
      <c r="AJ55" s="79" t="s">
        <v>783</v>
      </c>
      <c r="AK55" s="79"/>
      <c r="AL55" s="79"/>
      <c r="AM55" s="81">
        <v>40541.060057870367</v>
      </c>
      <c r="AN55" s="79" t="s">
        <v>1016</v>
      </c>
      <c r="AO55" s="83" t="s">
        <v>1069</v>
      </c>
      <c r="AP55" s="79" t="s">
        <v>66</v>
      </c>
      <c r="AQ55" s="2"/>
      <c r="AR55" s="3"/>
      <c r="AS55" s="3"/>
      <c r="AT55" s="3"/>
      <c r="AU55" s="3"/>
    </row>
    <row r="56" spans="1:47" x14ac:dyDescent="0.25">
      <c r="A56" s="66" t="s">
        <v>286</v>
      </c>
      <c r="B56" s="67"/>
      <c r="C56" s="67"/>
      <c r="D56" s="68"/>
      <c r="E56" s="70"/>
      <c r="F56" s="104" t="s">
        <v>957</v>
      </c>
      <c r="G56" s="67"/>
      <c r="H56" s="71"/>
      <c r="I56" s="72"/>
      <c r="J56" s="72"/>
      <c r="K56" s="71" t="s">
        <v>1182</v>
      </c>
      <c r="L56" s="75"/>
      <c r="M56" s="76"/>
      <c r="N56" s="76"/>
      <c r="O56" s="77"/>
      <c r="P56" s="78"/>
      <c r="Q56" s="78"/>
      <c r="R56" s="87"/>
      <c r="S56" s="87"/>
      <c r="T56" s="87"/>
      <c r="U56" s="87"/>
      <c r="V56" s="88"/>
      <c r="W56" s="88"/>
      <c r="X56" s="88"/>
      <c r="Y56" s="88"/>
      <c r="Z56" s="51"/>
      <c r="AA56" s="73"/>
      <c r="AB56" s="73"/>
      <c r="AC56" s="74"/>
      <c r="AD56" s="79">
        <v>41</v>
      </c>
      <c r="AE56" s="79">
        <v>23</v>
      </c>
      <c r="AF56" s="79">
        <v>362</v>
      </c>
      <c r="AG56" s="79">
        <v>219</v>
      </c>
      <c r="AH56" s="79">
        <v>-28800</v>
      </c>
      <c r="AI56" s="79"/>
      <c r="AJ56" s="79" t="s">
        <v>784</v>
      </c>
      <c r="AK56" s="79"/>
      <c r="AL56" s="79" t="s">
        <v>880</v>
      </c>
      <c r="AM56" s="81">
        <v>42217.760335648149</v>
      </c>
      <c r="AN56" s="79" t="s">
        <v>1016</v>
      </c>
      <c r="AO56" s="83" t="s">
        <v>1070</v>
      </c>
      <c r="AP56" s="79" t="s">
        <v>65</v>
      </c>
      <c r="AQ56" s="2"/>
      <c r="AR56" s="3"/>
      <c r="AS56" s="3"/>
      <c r="AT56" s="3"/>
      <c r="AU56" s="3"/>
    </row>
    <row r="57" spans="1:47" x14ac:dyDescent="0.25">
      <c r="A57" s="66" t="s">
        <v>287</v>
      </c>
      <c r="B57" s="67"/>
      <c r="C57" s="67"/>
      <c r="D57" s="68"/>
      <c r="E57" s="70"/>
      <c r="F57" s="104" t="s">
        <v>958</v>
      </c>
      <c r="G57" s="67"/>
      <c r="H57" s="71"/>
      <c r="I57" s="72"/>
      <c r="J57" s="72"/>
      <c r="K57" s="71" t="s">
        <v>1183</v>
      </c>
      <c r="L57" s="75"/>
      <c r="M57" s="76"/>
      <c r="N57" s="76"/>
      <c r="O57" s="77"/>
      <c r="P57" s="78"/>
      <c r="Q57" s="78"/>
      <c r="R57" s="87"/>
      <c r="S57" s="87"/>
      <c r="T57" s="87"/>
      <c r="U57" s="87"/>
      <c r="V57" s="88"/>
      <c r="W57" s="88"/>
      <c r="X57" s="88"/>
      <c r="Y57" s="88"/>
      <c r="Z57" s="51"/>
      <c r="AA57" s="73"/>
      <c r="AB57" s="73"/>
      <c r="AC57" s="74"/>
      <c r="AD57" s="79">
        <v>482</v>
      </c>
      <c r="AE57" s="79">
        <v>213</v>
      </c>
      <c r="AF57" s="79">
        <v>9170</v>
      </c>
      <c r="AG57" s="79">
        <v>4109</v>
      </c>
      <c r="AH57" s="79"/>
      <c r="AI57" s="79" t="s">
        <v>691</v>
      </c>
      <c r="AJ57" s="79" t="s">
        <v>785</v>
      </c>
      <c r="AK57" s="83" t="s">
        <v>845</v>
      </c>
      <c r="AL57" s="79"/>
      <c r="AM57" s="81">
        <v>42217.633668981478</v>
      </c>
      <c r="AN57" s="79" t="s">
        <v>1016</v>
      </c>
      <c r="AO57" s="83" t="s">
        <v>1071</v>
      </c>
      <c r="AP57" s="79" t="s">
        <v>65</v>
      </c>
      <c r="AQ57" s="2"/>
      <c r="AR57" s="3"/>
      <c r="AS57" s="3"/>
      <c r="AT57" s="3"/>
      <c r="AU57" s="3"/>
    </row>
    <row r="58" spans="1:47" x14ac:dyDescent="0.25">
      <c r="A58" s="66" t="s">
        <v>279</v>
      </c>
      <c r="B58" s="67"/>
      <c r="C58" s="67"/>
      <c r="D58" s="68"/>
      <c r="E58" s="70"/>
      <c r="F58" s="104" t="s">
        <v>959</v>
      </c>
      <c r="G58" s="67"/>
      <c r="H58" s="71"/>
      <c r="I58" s="72"/>
      <c r="J58" s="72"/>
      <c r="K58" s="71" t="s">
        <v>1184</v>
      </c>
      <c r="L58" s="75"/>
      <c r="M58" s="76"/>
      <c r="N58" s="76"/>
      <c r="O58" s="77"/>
      <c r="P58" s="78"/>
      <c r="Q58" s="78"/>
      <c r="R58" s="87"/>
      <c r="S58" s="87"/>
      <c r="T58" s="87"/>
      <c r="U58" s="87"/>
      <c r="V58" s="88"/>
      <c r="W58" s="88"/>
      <c r="X58" s="88"/>
      <c r="Y58" s="88"/>
      <c r="Z58" s="51"/>
      <c r="AA58" s="73"/>
      <c r="AB58" s="73"/>
      <c r="AC58" s="74"/>
      <c r="AD58" s="79">
        <v>447</v>
      </c>
      <c r="AE58" s="79">
        <v>174458</v>
      </c>
      <c r="AF58" s="79">
        <v>57337</v>
      </c>
      <c r="AG58" s="79">
        <v>822</v>
      </c>
      <c r="AH58" s="79">
        <v>-10800</v>
      </c>
      <c r="AI58" s="79" t="s">
        <v>692</v>
      </c>
      <c r="AJ58" s="79" t="s">
        <v>786</v>
      </c>
      <c r="AK58" s="83" t="s">
        <v>846</v>
      </c>
      <c r="AL58" s="79" t="s">
        <v>890</v>
      </c>
      <c r="AM58" s="81">
        <v>39696.617199074077</v>
      </c>
      <c r="AN58" s="79" t="s">
        <v>1016</v>
      </c>
      <c r="AO58" s="83" t="s">
        <v>1072</v>
      </c>
      <c r="AP58" s="79" t="s">
        <v>66</v>
      </c>
      <c r="AQ58" s="2"/>
      <c r="AR58" s="3"/>
      <c r="AS58" s="3"/>
      <c r="AT58" s="3"/>
      <c r="AU58" s="3"/>
    </row>
    <row r="59" spans="1:47" x14ac:dyDescent="0.25">
      <c r="A59" s="66" t="s">
        <v>237</v>
      </c>
      <c r="B59" s="67"/>
      <c r="C59" s="67"/>
      <c r="D59" s="68"/>
      <c r="E59" s="70"/>
      <c r="F59" s="104" t="s">
        <v>960</v>
      </c>
      <c r="G59" s="67"/>
      <c r="H59" s="71"/>
      <c r="I59" s="72"/>
      <c r="J59" s="72"/>
      <c r="K59" s="71" t="s">
        <v>1185</v>
      </c>
      <c r="L59" s="75"/>
      <c r="M59" s="76"/>
      <c r="N59" s="76"/>
      <c r="O59" s="77"/>
      <c r="P59" s="78"/>
      <c r="Q59" s="78"/>
      <c r="R59" s="87"/>
      <c r="S59" s="87"/>
      <c r="T59" s="87"/>
      <c r="U59" s="87"/>
      <c r="V59" s="88"/>
      <c r="W59" s="88"/>
      <c r="X59" s="88"/>
      <c r="Y59" s="88"/>
      <c r="Z59" s="51"/>
      <c r="AA59" s="73"/>
      <c r="AB59" s="73"/>
      <c r="AC59" s="74"/>
      <c r="AD59" s="79">
        <v>4063</v>
      </c>
      <c r="AE59" s="79">
        <v>2568</v>
      </c>
      <c r="AF59" s="79">
        <v>127562</v>
      </c>
      <c r="AG59" s="79">
        <v>50479</v>
      </c>
      <c r="AH59" s="79">
        <v>-18000</v>
      </c>
      <c r="AI59" s="79" t="s">
        <v>693</v>
      </c>
      <c r="AJ59" s="79" t="s">
        <v>787</v>
      </c>
      <c r="AK59" s="79"/>
      <c r="AL59" s="79" t="s">
        <v>879</v>
      </c>
      <c r="AM59" s="81">
        <v>39882.644571759258</v>
      </c>
      <c r="AN59" s="79" t="s">
        <v>1016</v>
      </c>
      <c r="AO59" s="83" t="s">
        <v>1073</v>
      </c>
      <c r="AP59" s="79" t="s">
        <v>66</v>
      </c>
      <c r="AQ59" s="2"/>
      <c r="AR59" s="3"/>
      <c r="AS59" s="3"/>
      <c r="AT59" s="3"/>
      <c r="AU59" s="3"/>
    </row>
    <row r="60" spans="1:47" x14ac:dyDescent="0.25">
      <c r="A60" s="66" t="s">
        <v>288</v>
      </c>
      <c r="B60" s="67"/>
      <c r="C60" s="67"/>
      <c r="D60" s="68"/>
      <c r="E60" s="70"/>
      <c r="F60" s="104" t="s">
        <v>961</v>
      </c>
      <c r="G60" s="67"/>
      <c r="H60" s="71"/>
      <c r="I60" s="72"/>
      <c r="J60" s="72"/>
      <c r="K60" s="71" t="s">
        <v>1186</v>
      </c>
      <c r="L60" s="75"/>
      <c r="M60" s="76"/>
      <c r="N60" s="76"/>
      <c r="O60" s="77"/>
      <c r="P60" s="78"/>
      <c r="Q60" s="78"/>
      <c r="R60" s="87"/>
      <c r="S60" s="87"/>
      <c r="T60" s="87"/>
      <c r="U60" s="87"/>
      <c r="V60" s="88"/>
      <c r="W60" s="88"/>
      <c r="X60" s="88"/>
      <c r="Y60" s="88"/>
      <c r="Z60" s="51"/>
      <c r="AA60" s="73"/>
      <c r="AB60" s="73"/>
      <c r="AC60" s="74"/>
      <c r="AD60" s="79">
        <v>595</v>
      </c>
      <c r="AE60" s="79">
        <v>1669414</v>
      </c>
      <c r="AF60" s="79">
        <v>256472</v>
      </c>
      <c r="AG60" s="79">
        <v>3751</v>
      </c>
      <c r="AH60" s="79">
        <v>-18000</v>
      </c>
      <c r="AI60" s="79" t="s">
        <v>694</v>
      </c>
      <c r="AJ60" s="79"/>
      <c r="AK60" s="83" t="s">
        <v>847</v>
      </c>
      <c r="AL60" s="79" t="s">
        <v>879</v>
      </c>
      <c r="AM60" s="81">
        <v>39618.04755787037</v>
      </c>
      <c r="AN60" s="79" t="s">
        <v>1016</v>
      </c>
      <c r="AO60" s="83" t="s">
        <v>1074</v>
      </c>
      <c r="AP60" s="79" t="s">
        <v>65</v>
      </c>
      <c r="AQ60" s="2"/>
      <c r="AR60" s="3"/>
      <c r="AS60" s="3"/>
      <c r="AT60" s="3"/>
      <c r="AU60" s="3"/>
    </row>
    <row r="61" spans="1:47" x14ac:dyDescent="0.25">
      <c r="A61" s="66" t="s">
        <v>238</v>
      </c>
      <c r="B61" s="67"/>
      <c r="C61" s="67"/>
      <c r="D61" s="68"/>
      <c r="E61" s="70"/>
      <c r="F61" s="104" t="s">
        <v>962</v>
      </c>
      <c r="G61" s="67"/>
      <c r="H61" s="71"/>
      <c r="I61" s="72"/>
      <c r="J61" s="72"/>
      <c r="K61" s="71" t="s">
        <v>1187</v>
      </c>
      <c r="L61" s="75"/>
      <c r="M61" s="76"/>
      <c r="N61" s="76"/>
      <c r="O61" s="77"/>
      <c r="P61" s="78"/>
      <c r="Q61" s="78"/>
      <c r="R61" s="87"/>
      <c r="S61" s="87"/>
      <c r="T61" s="87"/>
      <c r="U61" s="87"/>
      <c r="V61" s="88"/>
      <c r="W61" s="88"/>
      <c r="X61" s="88"/>
      <c r="Y61" s="88"/>
      <c r="Z61" s="51"/>
      <c r="AA61" s="73"/>
      <c r="AB61" s="73"/>
      <c r="AC61" s="74"/>
      <c r="AD61" s="79">
        <v>254</v>
      </c>
      <c r="AE61" s="79">
        <v>1670</v>
      </c>
      <c r="AF61" s="79">
        <v>4950</v>
      </c>
      <c r="AG61" s="79">
        <v>2162</v>
      </c>
      <c r="AH61" s="79"/>
      <c r="AI61" s="79" t="s">
        <v>695</v>
      </c>
      <c r="AJ61" s="79" t="s">
        <v>788</v>
      </c>
      <c r="AK61" s="83" t="s">
        <v>848</v>
      </c>
      <c r="AL61" s="79"/>
      <c r="AM61" s="81">
        <v>41421.594722222224</v>
      </c>
      <c r="AN61" s="79" t="s">
        <v>1016</v>
      </c>
      <c r="AO61" s="83" t="s">
        <v>1075</v>
      </c>
      <c r="AP61" s="79" t="s">
        <v>66</v>
      </c>
      <c r="AQ61" s="2"/>
      <c r="AR61" s="3"/>
      <c r="AS61" s="3"/>
      <c r="AT61" s="3"/>
      <c r="AU61" s="3"/>
    </row>
    <row r="62" spans="1:47" x14ac:dyDescent="0.25">
      <c r="A62" s="66" t="s">
        <v>289</v>
      </c>
      <c r="B62" s="67"/>
      <c r="C62" s="67"/>
      <c r="D62" s="68"/>
      <c r="E62" s="70"/>
      <c r="F62" s="104" t="s">
        <v>963</v>
      </c>
      <c r="G62" s="67"/>
      <c r="H62" s="71"/>
      <c r="I62" s="72"/>
      <c r="J62" s="72"/>
      <c r="K62" s="71" t="s">
        <v>1188</v>
      </c>
      <c r="L62" s="75"/>
      <c r="M62" s="76"/>
      <c r="N62" s="76"/>
      <c r="O62" s="77"/>
      <c r="P62" s="78"/>
      <c r="Q62" s="78"/>
      <c r="R62" s="87"/>
      <c r="S62" s="87"/>
      <c r="T62" s="87"/>
      <c r="U62" s="87"/>
      <c r="V62" s="88"/>
      <c r="W62" s="88"/>
      <c r="X62" s="88"/>
      <c r="Y62" s="88"/>
      <c r="Z62" s="51"/>
      <c r="AA62" s="73"/>
      <c r="AB62" s="73"/>
      <c r="AC62" s="74"/>
      <c r="AD62" s="79">
        <v>165907</v>
      </c>
      <c r="AE62" s="79">
        <v>734447</v>
      </c>
      <c r="AF62" s="79">
        <v>8775</v>
      </c>
      <c r="AG62" s="79">
        <v>2678</v>
      </c>
      <c r="AH62" s="79">
        <v>-28800</v>
      </c>
      <c r="AI62" s="79" t="s">
        <v>696</v>
      </c>
      <c r="AJ62" s="79" t="s">
        <v>789</v>
      </c>
      <c r="AK62" s="83" t="s">
        <v>849</v>
      </c>
      <c r="AL62" s="79" t="s">
        <v>880</v>
      </c>
      <c r="AM62" s="81">
        <v>39464.802337962959</v>
      </c>
      <c r="AN62" s="79" t="s">
        <v>1016</v>
      </c>
      <c r="AO62" s="83" t="s">
        <v>1076</v>
      </c>
      <c r="AP62" s="79" t="s">
        <v>65</v>
      </c>
      <c r="AQ62" s="2"/>
      <c r="AR62" s="3"/>
      <c r="AS62" s="3"/>
      <c r="AT62" s="3"/>
      <c r="AU62" s="3"/>
    </row>
    <row r="63" spans="1:47" x14ac:dyDescent="0.25">
      <c r="A63" s="66" t="s">
        <v>290</v>
      </c>
      <c r="B63" s="67"/>
      <c r="C63" s="67"/>
      <c r="D63" s="68"/>
      <c r="E63" s="70"/>
      <c r="F63" s="104" t="s">
        <v>964</v>
      </c>
      <c r="G63" s="67"/>
      <c r="H63" s="71"/>
      <c r="I63" s="72"/>
      <c r="J63" s="72"/>
      <c r="K63" s="71" t="s">
        <v>1189</v>
      </c>
      <c r="L63" s="75"/>
      <c r="M63" s="76"/>
      <c r="N63" s="76"/>
      <c r="O63" s="77"/>
      <c r="P63" s="78"/>
      <c r="Q63" s="78"/>
      <c r="R63" s="87"/>
      <c r="S63" s="87"/>
      <c r="T63" s="87"/>
      <c r="U63" s="87"/>
      <c r="V63" s="88"/>
      <c r="W63" s="88"/>
      <c r="X63" s="88"/>
      <c r="Y63" s="88"/>
      <c r="Z63" s="51"/>
      <c r="AA63" s="73"/>
      <c r="AB63" s="73"/>
      <c r="AC63" s="74"/>
      <c r="AD63" s="79">
        <v>2749</v>
      </c>
      <c r="AE63" s="79">
        <v>2412902</v>
      </c>
      <c r="AF63" s="79">
        <v>243724</v>
      </c>
      <c r="AG63" s="79">
        <v>448</v>
      </c>
      <c r="AH63" s="79">
        <v>-28800</v>
      </c>
      <c r="AI63" s="79" t="s">
        <v>697</v>
      </c>
      <c r="AJ63" s="79" t="s">
        <v>790</v>
      </c>
      <c r="AK63" s="83" t="s">
        <v>850</v>
      </c>
      <c r="AL63" s="79" t="s">
        <v>880</v>
      </c>
      <c r="AM63" s="81">
        <v>39769.757326388892</v>
      </c>
      <c r="AN63" s="79" t="s">
        <v>1016</v>
      </c>
      <c r="AO63" s="83" t="s">
        <v>1077</v>
      </c>
      <c r="AP63" s="79" t="s">
        <v>65</v>
      </c>
      <c r="AQ63" s="2"/>
      <c r="AR63" s="3"/>
      <c r="AS63" s="3"/>
      <c r="AT63" s="3"/>
      <c r="AU63" s="3"/>
    </row>
    <row r="64" spans="1:47" x14ac:dyDescent="0.25">
      <c r="A64" s="66" t="s">
        <v>291</v>
      </c>
      <c r="B64" s="67"/>
      <c r="C64" s="67"/>
      <c r="D64" s="68"/>
      <c r="E64" s="70"/>
      <c r="F64" s="104" t="s">
        <v>965</v>
      </c>
      <c r="G64" s="67"/>
      <c r="H64" s="71"/>
      <c r="I64" s="72"/>
      <c r="J64" s="72"/>
      <c r="K64" s="71" t="s">
        <v>1190</v>
      </c>
      <c r="L64" s="75"/>
      <c r="M64" s="76"/>
      <c r="N64" s="76"/>
      <c r="O64" s="77"/>
      <c r="P64" s="78"/>
      <c r="Q64" s="78"/>
      <c r="R64" s="87"/>
      <c r="S64" s="87"/>
      <c r="T64" s="87"/>
      <c r="U64" s="87"/>
      <c r="V64" s="88"/>
      <c r="W64" s="88"/>
      <c r="X64" s="88"/>
      <c r="Y64" s="88"/>
      <c r="Z64" s="51"/>
      <c r="AA64" s="73"/>
      <c r="AB64" s="73"/>
      <c r="AC64" s="74"/>
      <c r="AD64" s="79">
        <v>7</v>
      </c>
      <c r="AE64" s="79">
        <v>166</v>
      </c>
      <c r="AF64" s="79">
        <v>23</v>
      </c>
      <c r="AG64" s="79">
        <v>206</v>
      </c>
      <c r="AH64" s="79"/>
      <c r="AI64" s="79" t="s">
        <v>698</v>
      </c>
      <c r="AJ64" s="79"/>
      <c r="AK64" s="83" t="s">
        <v>851</v>
      </c>
      <c r="AL64" s="79"/>
      <c r="AM64" s="81">
        <v>42461.748796296299</v>
      </c>
      <c r="AN64" s="79" t="s">
        <v>1016</v>
      </c>
      <c r="AO64" s="83" t="s">
        <v>1078</v>
      </c>
      <c r="AP64" s="79" t="s">
        <v>65</v>
      </c>
      <c r="AQ64" s="2"/>
      <c r="AR64" s="3"/>
      <c r="AS64" s="3"/>
      <c r="AT64" s="3"/>
      <c r="AU64" s="3"/>
    </row>
    <row r="65" spans="1:47" x14ac:dyDescent="0.25">
      <c r="A65" s="66" t="s">
        <v>292</v>
      </c>
      <c r="B65" s="67"/>
      <c r="C65" s="67"/>
      <c r="D65" s="68"/>
      <c r="E65" s="70"/>
      <c r="F65" s="104" t="s">
        <v>966</v>
      </c>
      <c r="G65" s="67"/>
      <c r="H65" s="71"/>
      <c r="I65" s="72"/>
      <c r="J65" s="72"/>
      <c r="K65" s="71" t="s">
        <v>1191</v>
      </c>
      <c r="L65" s="75"/>
      <c r="M65" s="76"/>
      <c r="N65" s="76"/>
      <c r="O65" s="77"/>
      <c r="P65" s="78"/>
      <c r="Q65" s="78"/>
      <c r="R65" s="87"/>
      <c r="S65" s="87"/>
      <c r="T65" s="87"/>
      <c r="U65" s="87"/>
      <c r="V65" s="88"/>
      <c r="W65" s="88"/>
      <c r="X65" s="88"/>
      <c r="Y65" s="88"/>
      <c r="Z65" s="51"/>
      <c r="AA65" s="73"/>
      <c r="AB65" s="73"/>
      <c r="AC65" s="74"/>
      <c r="AD65" s="79">
        <v>1</v>
      </c>
      <c r="AE65" s="79">
        <v>17377</v>
      </c>
      <c r="AF65" s="79">
        <v>1046</v>
      </c>
      <c r="AG65" s="79">
        <v>1422</v>
      </c>
      <c r="AH65" s="79">
        <v>-28800</v>
      </c>
      <c r="AI65" s="79" t="s">
        <v>699</v>
      </c>
      <c r="AJ65" s="79" t="s">
        <v>791</v>
      </c>
      <c r="AK65" s="83" t="s">
        <v>852</v>
      </c>
      <c r="AL65" s="79" t="s">
        <v>880</v>
      </c>
      <c r="AM65" s="81">
        <v>40562.883206018516</v>
      </c>
      <c r="AN65" s="79" t="s">
        <v>1016</v>
      </c>
      <c r="AO65" s="83" t="s">
        <v>1079</v>
      </c>
      <c r="AP65" s="79" t="s">
        <v>65</v>
      </c>
      <c r="AQ65" s="2"/>
      <c r="AR65" s="3"/>
      <c r="AS65" s="3"/>
      <c r="AT65" s="3"/>
      <c r="AU65" s="3"/>
    </row>
    <row r="66" spans="1:47" x14ac:dyDescent="0.25">
      <c r="A66" s="66" t="s">
        <v>239</v>
      </c>
      <c r="B66" s="67"/>
      <c r="C66" s="67"/>
      <c r="D66" s="68"/>
      <c r="E66" s="70"/>
      <c r="F66" s="104" t="s">
        <v>967</v>
      </c>
      <c r="G66" s="67"/>
      <c r="H66" s="71"/>
      <c r="I66" s="72"/>
      <c r="J66" s="72"/>
      <c r="K66" s="71" t="s">
        <v>1192</v>
      </c>
      <c r="L66" s="75"/>
      <c r="M66" s="76"/>
      <c r="N66" s="76"/>
      <c r="O66" s="77"/>
      <c r="P66" s="78"/>
      <c r="Q66" s="78"/>
      <c r="R66" s="87"/>
      <c r="S66" s="87"/>
      <c r="T66" s="87"/>
      <c r="U66" s="87"/>
      <c r="V66" s="88"/>
      <c r="W66" s="88"/>
      <c r="X66" s="88"/>
      <c r="Y66" s="88"/>
      <c r="Z66" s="51"/>
      <c r="AA66" s="73"/>
      <c r="AB66" s="73"/>
      <c r="AC66" s="74"/>
      <c r="AD66" s="79">
        <v>69</v>
      </c>
      <c r="AE66" s="79">
        <v>61</v>
      </c>
      <c r="AF66" s="79">
        <v>6655</v>
      </c>
      <c r="AG66" s="79">
        <v>553</v>
      </c>
      <c r="AH66" s="79">
        <v>0</v>
      </c>
      <c r="AI66" s="79" t="s">
        <v>700</v>
      </c>
      <c r="AJ66" s="79" t="s">
        <v>792</v>
      </c>
      <c r="AK66" s="83" t="s">
        <v>853</v>
      </c>
      <c r="AL66" s="79" t="s">
        <v>766</v>
      </c>
      <c r="AM66" s="81">
        <v>40380.476331018515</v>
      </c>
      <c r="AN66" s="79" t="s">
        <v>1016</v>
      </c>
      <c r="AO66" s="83" t="s">
        <v>1080</v>
      </c>
      <c r="AP66" s="79" t="s">
        <v>66</v>
      </c>
      <c r="AQ66" s="2"/>
      <c r="AR66" s="3"/>
      <c r="AS66" s="3"/>
      <c r="AT66" s="3"/>
      <c r="AU66" s="3"/>
    </row>
    <row r="67" spans="1:47" x14ac:dyDescent="0.25">
      <c r="A67" s="66" t="s">
        <v>240</v>
      </c>
      <c r="B67" s="67"/>
      <c r="C67" s="67"/>
      <c r="D67" s="68"/>
      <c r="E67" s="70"/>
      <c r="F67" s="104" t="s">
        <v>968</v>
      </c>
      <c r="G67" s="67"/>
      <c r="H67" s="71"/>
      <c r="I67" s="72"/>
      <c r="J67" s="72"/>
      <c r="K67" s="71" t="s">
        <v>1193</v>
      </c>
      <c r="L67" s="75"/>
      <c r="M67" s="76"/>
      <c r="N67" s="76"/>
      <c r="O67" s="77"/>
      <c r="P67" s="78"/>
      <c r="Q67" s="78"/>
      <c r="R67" s="87"/>
      <c r="S67" s="87"/>
      <c r="T67" s="87"/>
      <c r="U67" s="87"/>
      <c r="V67" s="88"/>
      <c r="W67" s="88"/>
      <c r="X67" s="88"/>
      <c r="Y67" s="88"/>
      <c r="Z67" s="51"/>
      <c r="AA67" s="73"/>
      <c r="AB67" s="73"/>
      <c r="AC67" s="74"/>
      <c r="AD67" s="79">
        <v>524</v>
      </c>
      <c r="AE67" s="79">
        <v>402</v>
      </c>
      <c r="AF67" s="79">
        <v>1410</v>
      </c>
      <c r="AG67" s="79">
        <v>12975</v>
      </c>
      <c r="AH67" s="79">
        <v>-21600</v>
      </c>
      <c r="AI67" s="79" t="s">
        <v>701</v>
      </c>
      <c r="AJ67" s="79" t="s">
        <v>793</v>
      </c>
      <c r="AK67" s="79"/>
      <c r="AL67" s="79" t="s">
        <v>883</v>
      </c>
      <c r="AM67" s="81">
        <v>40791.754837962966</v>
      </c>
      <c r="AN67" s="79" t="s">
        <v>1016</v>
      </c>
      <c r="AO67" s="83" t="s">
        <v>1081</v>
      </c>
      <c r="AP67" s="79" t="s">
        <v>66</v>
      </c>
      <c r="AQ67" s="2"/>
      <c r="AR67" s="3"/>
      <c r="AS67" s="3"/>
      <c r="AT67" s="3"/>
      <c r="AU67" s="3"/>
    </row>
    <row r="68" spans="1:47" x14ac:dyDescent="0.25">
      <c r="A68" s="66" t="s">
        <v>241</v>
      </c>
      <c r="B68" s="67"/>
      <c r="C68" s="67"/>
      <c r="D68" s="68"/>
      <c r="E68" s="70"/>
      <c r="F68" s="104" t="s">
        <v>969</v>
      </c>
      <c r="G68" s="67"/>
      <c r="H68" s="71"/>
      <c r="I68" s="72"/>
      <c r="J68" s="72"/>
      <c r="K68" s="71" t="s">
        <v>1194</v>
      </c>
      <c r="L68" s="75"/>
      <c r="M68" s="76"/>
      <c r="N68" s="76"/>
      <c r="O68" s="77"/>
      <c r="P68" s="78"/>
      <c r="Q68" s="78"/>
      <c r="R68" s="87"/>
      <c r="S68" s="87"/>
      <c r="T68" s="87"/>
      <c r="U68" s="87"/>
      <c r="V68" s="88"/>
      <c r="W68" s="88"/>
      <c r="X68" s="88"/>
      <c r="Y68" s="88"/>
      <c r="Z68" s="51"/>
      <c r="AA68" s="73"/>
      <c r="AB68" s="73"/>
      <c r="AC68" s="74"/>
      <c r="AD68" s="79">
        <v>120</v>
      </c>
      <c r="AE68" s="79">
        <v>142</v>
      </c>
      <c r="AF68" s="79">
        <v>7975</v>
      </c>
      <c r="AG68" s="79">
        <v>39</v>
      </c>
      <c r="AH68" s="79">
        <v>-25200</v>
      </c>
      <c r="AI68" s="79" t="s">
        <v>702</v>
      </c>
      <c r="AJ68" s="79" t="s">
        <v>794</v>
      </c>
      <c r="AK68" s="79"/>
      <c r="AL68" s="79" t="s">
        <v>899</v>
      </c>
      <c r="AM68" s="81">
        <v>40690.8440162037</v>
      </c>
      <c r="AN68" s="79" t="s">
        <v>1016</v>
      </c>
      <c r="AO68" s="83" t="s">
        <v>1082</v>
      </c>
      <c r="AP68" s="79" t="s">
        <v>66</v>
      </c>
      <c r="AQ68" s="2"/>
      <c r="AR68" s="3"/>
      <c r="AS68" s="3"/>
      <c r="AT68" s="3"/>
      <c r="AU68" s="3"/>
    </row>
    <row r="69" spans="1:47" x14ac:dyDescent="0.25">
      <c r="A69" s="66" t="s">
        <v>242</v>
      </c>
      <c r="B69" s="67"/>
      <c r="C69" s="67"/>
      <c r="D69" s="68"/>
      <c r="E69" s="70"/>
      <c r="F69" s="104" t="s">
        <v>970</v>
      </c>
      <c r="G69" s="67"/>
      <c r="H69" s="71"/>
      <c r="I69" s="72"/>
      <c r="J69" s="72"/>
      <c r="K69" s="71" t="s">
        <v>1195</v>
      </c>
      <c r="L69" s="75"/>
      <c r="M69" s="76"/>
      <c r="N69" s="76"/>
      <c r="O69" s="77"/>
      <c r="P69" s="78"/>
      <c r="Q69" s="78"/>
      <c r="R69" s="87"/>
      <c r="S69" s="87"/>
      <c r="T69" s="87"/>
      <c r="U69" s="87"/>
      <c r="V69" s="88"/>
      <c r="W69" s="88"/>
      <c r="X69" s="88"/>
      <c r="Y69" s="88"/>
      <c r="Z69" s="51"/>
      <c r="AA69" s="73"/>
      <c r="AB69" s="73"/>
      <c r="AC69" s="74"/>
      <c r="AD69" s="79">
        <v>130</v>
      </c>
      <c r="AE69" s="79">
        <v>232</v>
      </c>
      <c r="AF69" s="79">
        <v>3224</v>
      </c>
      <c r="AG69" s="79">
        <v>1307</v>
      </c>
      <c r="AH69" s="79">
        <v>-18000</v>
      </c>
      <c r="AI69" s="79" t="s">
        <v>703</v>
      </c>
      <c r="AJ69" s="79" t="s">
        <v>795</v>
      </c>
      <c r="AK69" s="83" t="s">
        <v>854</v>
      </c>
      <c r="AL69" s="79" t="s">
        <v>879</v>
      </c>
      <c r="AM69" s="81">
        <v>41902.852476851855</v>
      </c>
      <c r="AN69" s="79" t="s">
        <v>1016</v>
      </c>
      <c r="AO69" s="83" t="s">
        <v>1083</v>
      </c>
      <c r="AP69" s="79" t="s">
        <v>66</v>
      </c>
      <c r="AQ69" s="2"/>
      <c r="AR69" s="3"/>
      <c r="AS69" s="3"/>
      <c r="AT69" s="3"/>
      <c r="AU69" s="3"/>
    </row>
    <row r="70" spans="1:47" x14ac:dyDescent="0.25">
      <c r="A70" s="66" t="s">
        <v>293</v>
      </c>
      <c r="B70" s="67"/>
      <c r="C70" s="67"/>
      <c r="D70" s="68"/>
      <c r="E70" s="70"/>
      <c r="F70" s="104" t="s">
        <v>971</v>
      </c>
      <c r="G70" s="67"/>
      <c r="H70" s="71"/>
      <c r="I70" s="72"/>
      <c r="J70" s="72"/>
      <c r="K70" s="71" t="s">
        <v>1196</v>
      </c>
      <c r="L70" s="75"/>
      <c r="M70" s="76"/>
      <c r="N70" s="76"/>
      <c r="O70" s="77"/>
      <c r="P70" s="78"/>
      <c r="Q70" s="78"/>
      <c r="R70" s="87"/>
      <c r="S70" s="87"/>
      <c r="T70" s="87"/>
      <c r="U70" s="87"/>
      <c r="V70" s="88"/>
      <c r="W70" s="88"/>
      <c r="X70" s="88"/>
      <c r="Y70" s="88"/>
      <c r="Z70" s="51"/>
      <c r="AA70" s="73"/>
      <c r="AB70" s="73"/>
      <c r="AC70" s="74"/>
      <c r="AD70" s="79">
        <v>319</v>
      </c>
      <c r="AE70" s="79">
        <v>236</v>
      </c>
      <c r="AF70" s="79">
        <v>1130</v>
      </c>
      <c r="AG70" s="79">
        <v>698</v>
      </c>
      <c r="AH70" s="79"/>
      <c r="AI70" s="79" t="s">
        <v>704</v>
      </c>
      <c r="AJ70" s="79" t="s">
        <v>796</v>
      </c>
      <c r="AK70" s="83" t="s">
        <v>855</v>
      </c>
      <c r="AL70" s="79"/>
      <c r="AM70" s="81">
        <v>41373.871759259258</v>
      </c>
      <c r="AN70" s="79" t="s">
        <v>1016</v>
      </c>
      <c r="AO70" s="83" t="s">
        <v>1084</v>
      </c>
      <c r="AP70" s="79" t="s">
        <v>65</v>
      </c>
      <c r="AQ70" s="2"/>
      <c r="AR70" s="3"/>
      <c r="AS70" s="3"/>
      <c r="AT70" s="3"/>
      <c r="AU70" s="3"/>
    </row>
    <row r="71" spans="1:47" x14ac:dyDescent="0.25">
      <c r="A71" s="66" t="s">
        <v>243</v>
      </c>
      <c r="B71" s="67"/>
      <c r="C71" s="67"/>
      <c r="D71" s="68"/>
      <c r="E71" s="70"/>
      <c r="F71" s="104" t="s">
        <v>972</v>
      </c>
      <c r="G71" s="67"/>
      <c r="H71" s="71"/>
      <c r="I71" s="72"/>
      <c r="J71" s="72"/>
      <c r="K71" s="71" t="s">
        <v>1197</v>
      </c>
      <c r="L71" s="75"/>
      <c r="M71" s="76"/>
      <c r="N71" s="76"/>
      <c r="O71" s="77"/>
      <c r="P71" s="78"/>
      <c r="Q71" s="78"/>
      <c r="R71" s="87"/>
      <c r="S71" s="87"/>
      <c r="T71" s="87"/>
      <c r="U71" s="87"/>
      <c r="V71" s="88"/>
      <c r="W71" s="88"/>
      <c r="X71" s="88"/>
      <c r="Y71" s="88"/>
      <c r="Z71" s="51"/>
      <c r="AA71" s="73"/>
      <c r="AB71" s="73"/>
      <c r="AC71" s="74"/>
      <c r="AD71" s="79">
        <v>106</v>
      </c>
      <c r="AE71" s="79">
        <v>309</v>
      </c>
      <c r="AF71" s="79">
        <v>38152</v>
      </c>
      <c r="AG71" s="79">
        <v>34154</v>
      </c>
      <c r="AH71" s="79"/>
      <c r="AI71" s="79"/>
      <c r="AJ71" s="79"/>
      <c r="AK71" s="79"/>
      <c r="AL71" s="79"/>
      <c r="AM71" s="81">
        <v>40618.687581018516</v>
      </c>
      <c r="AN71" s="79" t="s">
        <v>1016</v>
      </c>
      <c r="AO71" s="83" t="s">
        <v>1085</v>
      </c>
      <c r="AP71" s="79" t="s">
        <v>66</v>
      </c>
      <c r="AQ71" s="2"/>
      <c r="AR71" s="3"/>
      <c r="AS71" s="3"/>
      <c r="AT71" s="3"/>
      <c r="AU71" s="3"/>
    </row>
    <row r="72" spans="1:47" x14ac:dyDescent="0.25">
      <c r="A72" s="66" t="s">
        <v>294</v>
      </c>
      <c r="B72" s="67"/>
      <c r="C72" s="67"/>
      <c r="D72" s="68"/>
      <c r="E72" s="70"/>
      <c r="F72" s="104" t="s">
        <v>973</v>
      </c>
      <c r="G72" s="67"/>
      <c r="H72" s="71"/>
      <c r="I72" s="72"/>
      <c r="J72" s="72"/>
      <c r="K72" s="71" t="s">
        <v>1198</v>
      </c>
      <c r="L72" s="75"/>
      <c r="M72" s="76"/>
      <c r="N72" s="76"/>
      <c r="O72" s="77"/>
      <c r="P72" s="78"/>
      <c r="Q72" s="78"/>
      <c r="R72" s="87"/>
      <c r="S72" s="87"/>
      <c r="T72" s="87"/>
      <c r="U72" s="87"/>
      <c r="V72" s="88"/>
      <c r="W72" s="88"/>
      <c r="X72" s="88"/>
      <c r="Y72" s="88"/>
      <c r="Z72" s="51"/>
      <c r="AA72" s="73"/>
      <c r="AB72" s="73"/>
      <c r="AC72" s="74"/>
      <c r="AD72" s="79">
        <v>34</v>
      </c>
      <c r="AE72" s="79">
        <v>6739</v>
      </c>
      <c r="AF72" s="79">
        <v>6252</v>
      </c>
      <c r="AG72" s="79">
        <v>28</v>
      </c>
      <c r="AH72" s="79">
        <v>-28800</v>
      </c>
      <c r="AI72" s="79" t="s">
        <v>705</v>
      </c>
      <c r="AJ72" s="79" t="s">
        <v>797</v>
      </c>
      <c r="AK72" s="83" t="s">
        <v>856</v>
      </c>
      <c r="AL72" s="79" t="s">
        <v>880</v>
      </c>
      <c r="AM72" s="81">
        <v>42254.200937499998</v>
      </c>
      <c r="AN72" s="79" t="s">
        <v>1016</v>
      </c>
      <c r="AO72" s="83" t="s">
        <v>1086</v>
      </c>
      <c r="AP72" s="79" t="s">
        <v>65</v>
      </c>
      <c r="AQ72" s="2"/>
      <c r="AR72" s="3"/>
      <c r="AS72" s="3"/>
      <c r="AT72" s="3"/>
      <c r="AU72" s="3"/>
    </row>
    <row r="73" spans="1:47" x14ac:dyDescent="0.25">
      <c r="A73" s="66" t="s">
        <v>244</v>
      </c>
      <c r="B73" s="67"/>
      <c r="C73" s="67"/>
      <c r="D73" s="68"/>
      <c r="E73" s="70"/>
      <c r="F73" s="104" t="s">
        <v>974</v>
      </c>
      <c r="G73" s="67"/>
      <c r="H73" s="71"/>
      <c r="I73" s="72"/>
      <c r="J73" s="72"/>
      <c r="K73" s="71" t="s">
        <v>1199</v>
      </c>
      <c r="L73" s="75"/>
      <c r="M73" s="76"/>
      <c r="N73" s="76"/>
      <c r="O73" s="77"/>
      <c r="P73" s="78"/>
      <c r="Q73" s="78"/>
      <c r="R73" s="87"/>
      <c r="S73" s="87"/>
      <c r="T73" s="87"/>
      <c r="U73" s="87"/>
      <c r="V73" s="88"/>
      <c r="W73" s="88"/>
      <c r="X73" s="88"/>
      <c r="Y73" s="88"/>
      <c r="Z73" s="51"/>
      <c r="AA73" s="73"/>
      <c r="AB73" s="73"/>
      <c r="AC73" s="74"/>
      <c r="AD73" s="79">
        <v>0</v>
      </c>
      <c r="AE73" s="79">
        <v>22</v>
      </c>
      <c r="AF73" s="79">
        <v>19247</v>
      </c>
      <c r="AG73" s="79">
        <v>0</v>
      </c>
      <c r="AH73" s="79">
        <v>-28800</v>
      </c>
      <c r="AI73" s="79" t="s">
        <v>706</v>
      </c>
      <c r="AJ73" s="79" t="s">
        <v>798</v>
      </c>
      <c r="AK73" s="83" t="s">
        <v>857</v>
      </c>
      <c r="AL73" s="79" t="s">
        <v>880</v>
      </c>
      <c r="AM73" s="81">
        <v>42426.911921296298</v>
      </c>
      <c r="AN73" s="79" t="s">
        <v>1016</v>
      </c>
      <c r="AO73" s="83" t="s">
        <v>1087</v>
      </c>
      <c r="AP73" s="79" t="s">
        <v>66</v>
      </c>
      <c r="AQ73" s="2"/>
      <c r="AR73" s="3"/>
      <c r="AS73" s="3"/>
      <c r="AT73" s="3"/>
      <c r="AU73" s="3"/>
    </row>
    <row r="74" spans="1:47" x14ac:dyDescent="0.25">
      <c r="A74" s="66" t="s">
        <v>245</v>
      </c>
      <c r="B74" s="67"/>
      <c r="C74" s="67"/>
      <c r="D74" s="68"/>
      <c r="E74" s="70"/>
      <c r="F74" s="104" t="s">
        <v>975</v>
      </c>
      <c r="G74" s="67"/>
      <c r="H74" s="71"/>
      <c r="I74" s="72"/>
      <c r="J74" s="72"/>
      <c r="K74" s="71" t="s">
        <v>1200</v>
      </c>
      <c r="L74" s="75"/>
      <c r="M74" s="76"/>
      <c r="N74" s="76"/>
      <c r="O74" s="77"/>
      <c r="P74" s="78"/>
      <c r="Q74" s="78"/>
      <c r="R74" s="87"/>
      <c r="S74" s="87"/>
      <c r="T74" s="87"/>
      <c r="U74" s="87"/>
      <c r="V74" s="88"/>
      <c r="W74" s="88"/>
      <c r="X74" s="88"/>
      <c r="Y74" s="88"/>
      <c r="Z74" s="51"/>
      <c r="AA74" s="73"/>
      <c r="AB74" s="73"/>
      <c r="AC74" s="74"/>
      <c r="AD74" s="79">
        <v>2183</v>
      </c>
      <c r="AE74" s="79">
        <v>1395</v>
      </c>
      <c r="AF74" s="79">
        <v>18444</v>
      </c>
      <c r="AG74" s="79">
        <v>686</v>
      </c>
      <c r="AH74" s="79">
        <v>0</v>
      </c>
      <c r="AI74" s="79" t="s">
        <v>707</v>
      </c>
      <c r="AJ74" s="79" t="s">
        <v>799</v>
      </c>
      <c r="AK74" s="83" t="s">
        <v>858</v>
      </c>
      <c r="AL74" s="79" t="s">
        <v>766</v>
      </c>
      <c r="AM74" s="81">
        <v>39232.66878472222</v>
      </c>
      <c r="AN74" s="79" t="s">
        <v>1016</v>
      </c>
      <c r="AO74" s="83" t="s">
        <v>1088</v>
      </c>
      <c r="AP74" s="79" t="s">
        <v>66</v>
      </c>
      <c r="AQ74" s="2"/>
      <c r="AR74" s="3"/>
      <c r="AS74" s="3"/>
      <c r="AT74" s="3"/>
      <c r="AU74" s="3"/>
    </row>
    <row r="75" spans="1:47" x14ac:dyDescent="0.25">
      <c r="A75" s="66" t="s">
        <v>246</v>
      </c>
      <c r="B75" s="67"/>
      <c r="C75" s="67"/>
      <c r="D75" s="68"/>
      <c r="E75" s="70"/>
      <c r="F75" s="104" t="s">
        <v>976</v>
      </c>
      <c r="G75" s="67"/>
      <c r="H75" s="71"/>
      <c r="I75" s="72"/>
      <c r="J75" s="72"/>
      <c r="K75" s="71" t="s">
        <v>1201</v>
      </c>
      <c r="L75" s="75"/>
      <c r="M75" s="76"/>
      <c r="N75" s="76"/>
      <c r="O75" s="77"/>
      <c r="P75" s="78"/>
      <c r="Q75" s="78"/>
      <c r="R75" s="87"/>
      <c r="S75" s="87"/>
      <c r="T75" s="87"/>
      <c r="U75" s="87"/>
      <c r="V75" s="88"/>
      <c r="W75" s="88"/>
      <c r="X75" s="88"/>
      <c r="Y75" s="88"/>
      <c r="Z75" s="51"/>
      <c r="AA75" s="73"/>
      <c r="AB75" s="73"/>
      <c r="AC75" s="74"/>
      <c r="AD75" s="79">
        <v>495</v>
      </c>
      <c r="AE75" s="79">
        <v>1456</v>
      </c>
      <c r="AF75" s="79">
        <v>8510</v>
      </c>
      <c r="AG75" s="79">
        <v>12</v>
      </c>
      <c r="AH75" s="79">
        <v>-18000</v>
      </c>
      <c r="AI75" s="79" t="s">
        <v>708</v>
      </c>
      <c r="AJ75" s="79" t="s">
        <v>800</v>
      </c>
      <c r="AK75" s="83" t="s">
        <v>859</v>
      </c>
      <c r="AL75" s="79" t="s">
        <v>900</v>
      </c>
      <c r="AM75" s="81">
        <v>39380.641284722224</v>
      </c>
      <c r="AN75" s="79" t="s">
        <v>1016</v>
      </c>
      <c r="AO75" s="83" t="s">
        <v>1089</v>
      </c>
      <c r="AP75" s="79" t="s">
        <v>66</v>
      </c>
      <c r="AQ75" s="2"/>
      <c r="AR75" s="3"/>
      <c r="AS75" s="3"/>
      <c r="AT75" s="3"/>
      <c r="AU75" s="3"/>
    </row>
    <row r="76" spans="1:47" x14ac:dyDescent="0.25">
      <c r="A76" s="66" t="s">
        <v>247</v>
      </c>
      <c r="B76" s="67"/>
      <c r="C76" s="67"/>
      <c r="D76" s="68"/>
      <c r="E76" s="70"/>
      <c r="F76" s="104" t="s">
        <v>977</v>
      </c>
      <c r="G76" s="67"/>
      <c r="H76" s="71"/>
      <c r="I76" s="72"/>
      <c r="J76" s="72"/>
      <c r="K76" s="71" t="s">
        <v>1202</v>
      </c>
      <c r="L76" s="75"/>
      <c r="M76" s="76"/>
      <c r="N76" s="76"/>
      <c r="O76" s="77"/>
      <c r="P76" s="78"/>
      <c r="Q76" s="78"/>
      <c r="R76" s="87"/>
      <c r="S76" s="87"/>
      <c r="T76" s="87"/>
      <c r="U76" s="87"/>
      <c r="V76" s="88"/>
      <c r="W76" s="88"/>
      <c r="X76" s="88"/>
      <c r="Y76" s="88"/>
      <c r="Z76" s="51"/>
      <c r="AA76" s="73"/>
      <c r="AB76" s="73"/>
      <c r="AC76" s="74"/>
      <c r="AD76" s="79">
        <v>2092</v>
      </c>
      <c r="AE76" s="79">
        <v>606</v>
      </c>
      <c r="AF76" s="79">
        <v>26174</v>
      </c>
      <c r="AG76" s="79">
        <v>12331</v>
      </c>
      <c r="AH76" s="79">
        <v>3600</v>
      </c>
      <c r="AI76" s="79" t="s">
        <v>709</v>
      </c>
      <c r="AJ76" s="79" t="s">
        <v>801</v>
      </c>
      <c r="AK76" s="83" t="s">
        <v>860</v>
      </c>
      <c r="AL76" s="79" t="s">
        <v>901</v>
      </c>
      <c r="AM76" s="81">
        <v>40377.617824074077</v>
      </c>
      <c r="AN76" s="79" t="s">
        <v>1016</v>
      </c>
      <c r="AO76" s="83" t="s">
        <v>1090</v>
      </c>
      <c r="AP76" s="79" t="s">
        <v>66</v>
      </c>
      <c r="AQ76" s="2"/>
      <c r="AR76" s="3"/>
      <c r="AS76" s="3"/>
      <c r="AT76" s="3"/>
      <c r="AU76" s="3"/>
    </row>
    <row r="77" spans="1:47" x14ac:dyDescent="0.25">
      <c r="A77" s="66" t="s">
        <v>248</v>
      </c>
      <c r="B77" s="67"/>
      <c r="C77" s="67"/>
      <c r="D77" s="68"/>
      <c r="E77" s="70"/>
      <c r="F77" s="104" t="s">
        <v>978</v>
      </c>
      <c r="G77" s="67"/>
      <c r="H77" s="71"/>
      <c r="I77" s="72"/>
      <c r="J77" s="72"/>
      <c r="K77" s="71" t="s">
        <v>1203</v>
      </c>
      <c r="L77" s="75"/>
      <c r="M77" s="76"/>
      <c r="N77" s="76"/>
      <c r="O77" s="77"/>
      <c r="P77" s="78"/>
      <c r="Q77" s="78"/>
      <c r="R77" s="87"/>
      <c r="S77" s="87"/>
      <c r="T77" s="87"/>
      <c r="U77" s="87"/>
      <c r="V77" s="88"/>
      <c r="W77" s="88"/>
      <c r="X77" s="88"/>
      <c r="Y77" s="88"/>
      <c r="Z77" s="51"/>
      <c r="AA77" s="73"/>
      <c r="AB77" s="73"/>
      <c r="AC77" s="74"/>
      <c r="AD77" s="79">
        <v>4461</v>
      </c>
      <c r="AE77" s="79">
        <v>5903</v>
      </c>
      <c r="AF77" s="79">
        <v>11002</v>
      </c>
      <c r="AG77" s="79">
        <v>1</v>
      </c>
      <c r="AH77" s="79">
        <v>-25200</v>
      </c>
      <c r="AI77" s="79" t="s">
        <v>710</v>
      </c>
      <c r="AJ77" s="79" t="s">
        <v>802</v>
      </c>
      <c r="AK77" s="83" t="s">
        <v>861</v>
      </c>
      <c r="AL77" s="79" t="s">
        <v>899</v>
      </c>
      <c r="AM77" s="81">
        <v>39590.273576388892</v>
      </c>
      <c r="AN77" s="79" t="s">
        <v>1016</v>
      </c>
      <c r="AO77" s="83" t="s">
        <v>1091</v>
      </c>
      <c r="AP77" s="79" t="s">
        <v>66</v>
      </c>
      <c r="AQ77" s="2"/>
      <c r="AR77" s="3"/>
      <c r="AS77" s="3"/>
      <c r="AT77" s="3"/>
      <c r="AU77" s="3"/>
    </row>
    <row r="78" spans="1:47" x14ac:dyDescent="0.25">
      <c r="A78" s="66" t="s">
        <v>249</v>
      </c>
      <c r="B78" s="67"/>
      <c r="C78" s="67"/>
      <c r="D78" s="68"/>
      <c r="E78" s="70"/>
      <c r="F78" s="104" t="s">
        <v>979</v>
      </c>
      <c r="G78" s="67"/>
      <c r="H78" s="71"/>
      <c r="I78" s="72"/>
      <c r="J78" s="72"/>
      <c r="K78" s="71" t="s">
        <v>1204</v>
      </c>
      <c r="L78" s="75"/>
      <c r="M78" s="76"/>
      <c r="N78" s="76"/>
      <c r="O78" s="77"/>
      <c r="P78" s="78"/>
      <c r="Q78" s="78"/>
      <c r="R78" s="87"/>
      <c r="S78" s="87"/>
      <c r="T78" s="87"/>
      <c r="U78" s="87"/>
      <c r="V78" s="88"/>
      <c r="W78" s="88"/>
      <c r="X78" s="88"/>
      <c r="Y78" s="88"/>
      <c r="Z78" s="51"/>
      <c r="AA78" s="73"/>
      <c r="AB78" s="73"/>
      <c r="AC78" s="74"/>
      <c r="AD78" s="79">
        <v>247</v>
      </c>
      <c r="AE78" s="79">
        <v>1925</v>
      </c>
      <c r="AF78" s="79">
        <v>24937</v>
      </c>
      <c r="AG78" s="79">
        <v>47</v>
      </c>
      <c r="AH78" s="79"/>
      <c r="AI78" s="79" t="s">
        <v>711</v>
      </c>
      <c r="AJ78" s="79"/>
      <c r="AK78" s="83" t="s">
        <v>862</v>
      </c>
      <c r="AL78" s="79"/>
      <c r="AM78" s="81">
        <v>40254.004548611112</v>
      </c>
      <c r="AN78" s="79" t="s">
        <v>1016</v>
      </c>
      <c r="AO78" s="83" t="s">
        <v>1092</v>
      </c>
      <c r="AP78" s="79" t="s">
        <v>66</v>
      </c>
      <c r="AQ78" s="2"/>
      <c r="AR78" s="3"/>
      <c r="AS78" s="3"/>
      <c r="AT78" s="3"/>
      <c r="AU78" s="3"/>
    </row>
    <row r="79" spans="1:47" x14ac:dyDescent="0.25">
      <c r="A79" s="66" t="s">
        <v>250</v>
      </c>
      <c r="B79" s="67"/>
      <c r="C79" s="67"/>
      <c r="D79" s="68"/>
      <c r="E79" s="70"/>
      <c r="F79" s="104" t="s">
        <v>980</v>
      </c>
      <c r="G79" s="67"/>
      <c r="H79" s="71"/>
      <c r="I79" s="72"/>
      <c r="J79" s="72"/>
      <c r="K79" s="71" t="s">
        <v>1205</v>
      </c>
      <c r="L79" s="75"/>
      <c r="M79" s="76"/>
      <c r="N79" s="76"/>
      <c r="O79" s="77"/>
      <c r="P79" s="78"/>
      <c r="Q79" s="78"/>
      <c r="R79" s="87"/>
      <c r="S79" s="87"/>
      <c r="T79" s="87"/>
      <c r="U79" s="87"/>
      <c r="V79" s="88"/>
      <c r="W79" s="88"/>
      <c r="X79" s="88"/>
      <c r="Y79" s="88"/>
      <c r="Z79" s="51"/>
      <c r="AA79" s="73"/>
      <c r="AB79" s="73"/>
      <c r="AC79" s="74"/>
      <c r="AD79" s="79">
        <v>422</v>
      </c>
      <c r="AE79" s="79">
        <v>1968</v>
      </c>
      <c r="AF79" s="79">
        <v>87695</v>
      </c>
      <c r="AG79" s="79">
        <v>3255</v>
      </c>
      <c r="AH79" s="79">
        <v>-7200</v>
      </c>
      <c r="AI79" s="79" t="s">
        <v>712</v>
      </c>
      <c r="AJ79" s="79" t="s">
        <v>752</v>
      </c>
      <c r="AK79" s="83" t="s">
        <v>862</v>
      </c>
      <c r="AL79" s="79" t="s">
        <v>884</v>
      </c>
      <c r="AM79" s="81">
        <v>39302.628668981481</v>
      </c>
      <c r="AN79" s="79" t="s">
        <v>1016</v>
      </c>
      <c r="AO79" s="83" t="s">
        <v>1093</v>
      </c>
      <c r="AP79" s="79" t="s">
        <v>66</v>
      </c>
      <c r="AQ79" s="2"/>
      <c r="AR79" s="3"/>
      <c r="AS79" s="3"/>
      <c r="AT79" s="3"/>
      <c r="AU79" s="3"/>
    </row>
    <row r="80" spans="1:47" x14ac:dyDescent="0.25">
      <c r="A80" s="66" t="s">
        <v>251</v>
      </c>
      <c r="B80" s="67"/>
      <c r="C80" s="67"/>
      <c r="D80" s="68"/>
      <c r="E80" s="70"/>
      <c r="F80" s="104" t="s">
        <v>981</v>
      </c>
      <c r="G80" s="67"/>
      <c r="H80" s="71"/>
      <c r="I80" s="72"/>
      <c r="J80" s="72"/>
      <c r="K80" s="71" t="s">
        <v>1206</v>
      </c>
      <c r="L80" s="75"/>
      <c r="M80" s="76"/>
      <c r="N80" s="76"/>
      <c r="O80" s="77"/>
      <c r="P80" s="78"/>
      <c r="Q80" s="78"/>
      <c r="R80" s="87"/>
      <c r="S80" s="87"/>
      <c r="T80" s="87"/>
      <c r="U80" s="87"/>
      <c r="V80" s="88"/>
      <c r="W80" s="88"/>
      <c r="X80" s="88"/>
      <c r="Y80" s="88"/>
      <c r="Z80" s="51"/>
      <c r="AA80" s="73"/>
      <c r="AB80" s="73"/>
      <c r="AC80" s="74"/>
      <c r="AD80" s="79">
        <v>297</v>
      </c>
      <c r="AE80" s="79">
        <v>134</v>
      </c>
      <c r="AF80" s="79">
        <v>2570</v>
      </c>
      <c r="AG80" s="79">
        <v>2</v>
      </c>
      <c r="AH80" s="79"/>
      <c r="AI80" s="79" t="s">
        <v>713</v>
      </c>
      <c r="AJ80" s="79" t="s">
        <v>744</v>
      </c>
      <c r="AK80" s="79"/>
      <c r="AL80" s="79"/>
      <c r="AM80" s="81">
        <v>41647.402708333335</v>
      </c>
      <c r="AN80" s="79" t="s">
        <v>1016</v>
      </c>
      <c r="AO80" s="83" t="s">
        <v>1094</v>
      </c>
      <c r="AP80" s="79" t="s">
        <v>66</v>
      </c>
      <c r="AQ80" s="2"/>
      <c r="AR80" s="3"/>
      <c r="AS80" s="3"/>
      <c r="AT80" s="3"/>
      <c r="AU80" s="3"/>
    </row>
    <row r="81" spans="1:47" x14ac:dyDescent="0.25">
      <c r="A81" s="66" t="s">
        <v>295</v>
      </c>
      <c r="B81" s="67"/>
      <c r="C81" s="67"/>
      <c r="D81" s="68"/>
      <c r="E81" s="70"/>
      <c r="F81" s="104" t="s">
        <v>982</v>
      </c>
      <c r="G81" s="67"/>
      <c r="H81" s="71"/>
      <c r="I81" s="72"/>
      <c r="J81" s="72"/>
      <c r="K81" s="71" t="s">
        <v>1207</v>
      </c>
      <c r="L81" s="75"/>
      <c r="M81" s="76"/>
      <c r="N81" s="76"/>
      <c r="O81" s="77"/>
      <c r="P81" s="78"/>
      <c r="Q81" s="78"/>
      <c r="R81" s="87"/>
      <c r="S81" s="87"/>
      <c r="T81" s="87"/>
      <c r="U81" s="87"/>
      <c r="V81" s="88"/>
      <c r="W81" s="88"/>
      <c r="X81" s="88"/>
      <c r="Y81" s="88"/>
      <c r="Z81" s="51"/>
      <c r="AA81" s="73"/>
      <c r="AB81" s="73"/>
      <c r="AC81" s="74"/>
      <c r="AD81" s="79">
        <v>85</v>
      </c>
      <c r="AE81" s="79">
        <v>633110</v>
      </c>
      <c r="AF81" s="79">
        <v>43645</v>
      </c>
      <c r="AG81" s="79">
        <v>346</v>
      </c>
      <c r="AH81" s="79">
        <v>-18000</v>
      </c>
      <c r="AI81" s="79" t="s">
        <v>714</v>
      </c>
      <c r="AJ81" s="79"/>
      <c r="AK81" s="83" t="s">
        <v>863</v>
      </c>
      <c r="AL81" s="79" t="s">
        <v>879</v>
      </c>
      <c r="AM81" s="81">
        <v>40911.915995370371</v>
      </c>
      <c r="AN81" s="79" t="s">
        <v>1016</v>
      </c>
      <c r="AO81" s="83" t="s">
        <v>1095</v>
      </c>
      <c r="AP81" s="79" t="s">
        <v>65</v>
      </c>
      <c r="AQ81" s="2"/>
      <c r="AR81" s="3"/>
      <c r="AS81" s="3"/>
      <c r="AT81" s="3"/>
      <c r="AU81" s="3"/>
    </row>
    <row r="82" spans="1:47" x14ac:dyDescent="0.25">
      <c r="A82" s="66" t="s">
        <v>252</v>
      </c>
      <c r="B82" s="67"/>
      <c r="C82" s="67"/>
      <c r="D82" s="68"/>
      <c r="E82" s="70"/>
      <c r="F82" s="104" t="s">
        <v>983</v>
      </c>
      <c r="G82" s="67"/>
      <c r="H82" s="71"/>
      <c r="I82" s="72"/>
      <c r="J82" s="72"/>
      <c r="K82" s="71" t="s">
        <v>1208</v>
      </c>
      <c r="L82" s="75"/>
      <c r="M82" s="76"/>
      <c r="N82" s="76"/>
      <c r="O82" s="77"/>
      <c r="P82" s="78"/>
      <c r="Q82" s="78"/>
      <c r="R82" s="87"/>
      <c r="S82" s="87"/>
      <c r="T82" s="87"/>
      <c r="U82" s="87"/>
      <c r="V82" s="88"/>
      <c r="W82" s="88"/>
      <c r="X82" s="88"/>
      <c r="Y82" s="88"/>
      <c r="Z82" s="51"/>
      <c r="AA82" s="73"/>
      <c r="AB82" s="73"/>
      <c r="AC82" s="74"/>
      <c r="AD82" s="79">
        <v>32533</v>
      </c>
      <c r="AE82" s="79">
        <v>50549</v>
      </c>
      <c r="AF82" s="79">
        <v>83892</v>
      </c>
      <c r="AG82" s="79">
        <v>12</v>
      </c>
      <c r="AH82" s="79">
        <v>3600</v>
      </c>
      <c r="AI82" s="79" t="s">
        <v>715</v>
      </c>
      <c r="AJ82" s="79" t="s">
        <v>803</v>
      </c>
      <c r="AK82" s="79"/>
      <c r="AL82" s="79" t="s">
        <v>902</v>
      </c>
      <c r="AM82" s="81">
        <v>41553.740717592591</v>
      </c>
      <c r="AN82" s="79" t="s">
        <v>1016</v>
      </c>
      <c r="AO82" s="83" t="s">
        <v>1096</v>
      </c>
      <c r="AP82" s="79" t="s">
        <v>66</v>
      </c>
      <c r="AQ82" s="2"/>
      <c r="AR82" s="3"/>
      <c r="AS82" s="3"/>
      <c r="AT82" s="3"/>
      <c r="AU82" s="3"/>
    </row>
    <row r="83" spans="1:47" x14ac:dyDescent="0.25">
      <c r="A83" s="66" t="s">
        <v>253</v>
      </c>
      <c r="B83" s="67"/>
      <c r="C83" s="67"/>
      <c r="D83" s="68"/>
      <c r="E83" s="70"/>
      <c r="F83" s="104" t="s">
        <v>984</v>
      </c>
      <c r="G83" s="67"/>
      <c r="H83" s="71"/>
      <c r="I83" s="72"/>
      <c r="J83" s="72"/>
      <c r="K83" s="71" t="s">
        <v>1209</v>
      </c>
      <c r="L83" s="75"/>
      <c r="M83" s="76"/>
      <c r="N83" s="76"/>
      <c r="O83" s="77"/>
      <c r="P83" s="78"/>
      <c r="Q83" s="78"/>
      <c r="R83" s="87"/>
      <c r="S83" s="87"/>
      <c r="T83" s="87"/>
      <c r="U83" s="87"/>
      <c r="V83" s="88"/>
      <c r="W83" s="88"/>
      <c r="X83" s="88"/>
      <c r="Y83" s="88"/>
      <c r="Z83" s="51"/>
      <c r="AA83" s="73"/>
      <c r="AB83" s="73"/>
      <c r="AC83" s="74"/>
      <c r="AD83" s="79">
        <v>9430</v>
      </c>
      <c r="AE83" s="79">
        <v>10058</v>
      </c>
      <c r="AF83" s="79">
        <v>45153</v>
      </c>
      <c r="AG83" s="79">
        <v>547</v>
      </c>
      <c r="AH83" s="79">
        <v>-28800</v>
      </c>
      <c r="AI83" s="79" t="s">
        <v>716</v>
      </c>
      <c r="AJ83" s="79" t="s">
        <v>804</v>
      </c>
      <c r="AK83" s="79"/>
      <c r="AL83" s="79" t="s">
        <v>880</v>
      </c>
      <c r="AM83" s="81">
        <v>41209.156747685185</v>
      </c>
      <c r="AN83" s="79" t="s">
        <v>1016</v>
      </c>
      <c r="AO83" s="83" t="s">
        <v>1097</v>
      </c>
      <c r="AP83" s="79" t="s">
        <v>66</v>
      </c>
      <c r="AQ83" s="2"/>
      <c r="AR83" s="3"/>
      <c r="AS83" s="3"/>
      <c r="AT83" s="3"/>
      <c r="AU83" s="3"/>
    </row>
    <row r="84" spans="1:47" x14ac:dyDescent="0.25">
      <c r="A84" s="66" t="s">
        <v>254</v>
      </c>
      <c r="B84" s="67"/>
      <c r="C84" s="67"/>
      <c r="D84" s="68"/>
      <c r="E84" s="70"/>
      <c r="F84" s="104" t="s">
        <v>985</v>
      </c>
      <c r="G84" s="67"/>
      <c r="H84" s="71"/>
      <c r="I84" s="72"/>
      <c r="J84" s="72"/>
      <c r="K84" s="71" t="s">
        <v>1210</v>
      </c>
      <c r="L84" s="75"/>
      <c r="M84" s="76"/>
      <c r="N84" s="76"/>
      <c r="O84" s="77"/>
      <c r="P84" s="78"/>
      <c r="Q84" s="78"/>
      <c r="R84" s="87"/>
      <c r="S84" s="87"/>
      <c r="T84" s="87"/>
      <c r="U84" s="87"/>
      <c r="V84" s="88"/>
      <c r="W84" s="88"/>
      <c r="X84" s="88"/>
      <c r="Y84" s="88"/>
      <c r="Z84" s="51"/>
      <c r="AA84" s="73"/>
      <c r="AB84" s="73"/>
      <c r="AC84" s="74"/>
      <c r="AD84" s="79">
        <v>200</v>
      </c>
      <c r="AE84" s="79">
        <v>98</v>
      </c>
      <c r="AF84" s="79">
        <v>538</v>
      </c>
      <c r="AG84" s="79">
        <v>84</v>
      </c>
      <c r="AH84" s="79"/>
      <c r="AI84" s="79" t="s">
        <v>717</v>
      </c>
      <c r="AJ84" s="79" t="s">
        <v>805</v>
      </c>
      <c r="AK84" s="83" t="s">
        <v>864</v>
      </c>
      <c r="AL84" s="79"/>
      <c r="AM84" s="81">
        <v>42604.440115740741</v>
      </c>
      <c r="AN84" s="79" t="s">
        <v>1016</v>
      </c>
      <c r="AO84" s="83" t="s">
        <v>1098</v>
      </c>
      <c r="AP84" s="79" t="s">
        <v>66</v>
      </c>
      <c r="AQ84" s="2"/>
      <c r="AR84" s="3"/>
      <c r="AS84" s="3"/>
      <c r="AT84" s="3"/>
      <c r="AU84" s="3"/>
    </row>
    <row r="85" spans="1:47" x14ac:dyDescent="0.25">
      <c r="A85" s="66" t="s">
        <v>255</v>
      </c>
      <c r="B85" s="67"/>
      <c r="C85" s="67"/>
      <c r="D85" s="68"/>
      <c r="E85" s="70"/>
      <c r="F85" s="104" t="s">
        <v>986</v>
      </c>
      <c r="G85" s="67"/>
      <c r="H85" s="71"/>
      <c r="I85" s="72"/>
      <c r="J85" s="72"/>
      <c r="K85" s="71" t="s">
        <v>1211</v>
      </c>
      <c r="L85" s="75"/>
      <c r="M85" s="76"/>
      <c r="N85" s="76"/>
      <c r="O85" s="77"/>
      <c r="P85" s="78"/>
      <c r="Q85" s="78"/>
      <c r="R85" s="87"/>
      <c r="S85" s="87"/>
      <c r="T85" s="87"/>
      <c r="U85" s="87"/>
      <c r="V85" s="88"/>
      <c r="W85" s="88"/>
      <c r="X85" s="88"/>
      <c r="Y85" s="88"/>
      <c r="Z85" s="51"/>
      <c r="AA85" s="73"/>
      <c r="AB85" s="73"/>
      <c r="AC85" s="74"/>
      <c r="AD85" s="79">
        <v>169</v>
      </c>
      <c r="AE85" s="79">
        <v>71</v>
      </c>
      <c r="AF85" s="79">
        <v>725</v>
      </c>
      <c r="AG85" s="79">
        <v>0</v>
      </c>
      <c r="AH85" s="79">
        <v>-28800</v>
      </c>
      <c r="AI85" s="79"/>
      <c r="AJ85" s="79"/>
      <c r="AK85" s="79"/>
      <c r="AL85" s="79" t="s">
        <v>880</v>
      </c>
      <c r="AM85" s="81">
        <v>42694.90520833333</v>
      </c>
      <c r="AN85" s="79" t="s">
        <v>1016</v>
      </c>
      <c r="AO85" s="83" t="s">
        <v>1099</v>
      </c>
      <c r="AP85" s="79" t="s">
        <v>66</v>
      </c>
      <c r="AQ85" s="2"/>
      <c r="AR85" s="3"/>
      <c r="AS85" s="3"/>
      <c r="AT85" s="3"/>
      <c r="AU85" s="3"/>
    </row>
    <row r="86" spans="1:47" x14ac:dyDescent="0.25">
      <c r="A86" s="66" t="s">
        <v>256</v>
      </c>
      <c r="B86" s="67"/>
      <c r="C86" s="67"/>
      <c r="D86" s="68"/>
      <c r="E86" s="70"/>
      <c r="F86" s="104" t="s">
        <v>987</v>
      </c>
      <c r="G86" s="67"/>
      <c r="H86" s="71"/>
      <c r="I86" s="72"/>
      <c r="J86" s="72"/>
      <c r="K86" s="71" t="s">
        <v>1212</v>
      </c>
      <c r="L86" s="75"/>
      <c r="M86" s="76"/>
      <c r="N86" s="76"/>
      <c r="O86" s="77"/>
      <c r="P86" s="78"/>
      <c r="Q86" s="78"/>
      <c r="R86" s="87"/>
      <c r="S86" s="87"/>
      <c r="T86" s="87"/>
      <c r="U86" s="87"/>
      <c r="V86" s="88"/>
      <c r="W86" s="88"/>
      <c r="X86" s="88"/>
      <c r="Y86" s="88"/>
      <c r="Z86" s="51"/>
      <c r="AA86" s="73"/>
      <c r="AB86" s="73"/>
      <c r="AC86" s="74"/>
      <c r="AD86" s="79">
        <v>338</v>
      </c>
      <c r="AE86" s="79">
        <v>394</v>
      </c>
      <c r="AF86" s="79">
        <v>82939</v>
      </c>
      <c r="AG86" s="79">
        <v>10</v>
      </c>
      <c r="AH86" s="79">
        <v>-28800</v>
      </c>
      <c r="AI86" s="79" t="s">
        <v>718</v>
      </c>
      <c r="AJ86" s="79" t="s">
        <v>744</v>
      </c>
      <c r="AK86" s="79"/>
      <c r="AL86" s="79" t="s">
        <v>880</v>
      </c>
      <c r="AM86" s="81">
        <v>42020.210081018522</v>
      </c>
      <c r="AN86" s="79" t="s">
        <v>1016</v>
      </c>
      <c r="AO86" s="83" t="s">
        <v>1100</v>
      </c>
      <c r="AP86" s="79" t="s">
        <v>66</v>
      </c>
      <c r="AQ86" s="2"/>
      <c r="AR86" s="3"/>
      <c r="AS86" s="3"/>
      <c r="AT86" s="3"/>
      <c r="AU86" s="3"/>
    </row>
    <row r="87" spans="1:47" x14ac:dyDescent="0.25">
      <c r="A87" s="66" t="s">
        <v>257</v>
      </c>
      <c r="B87" s="67"/>
      <c r="C87" s="67"/>
      <c r="D87" s="68"/>
      <c r="E87" s="70"/>
      <c r="F87" s="104" t="s">
        <v>988</v>
      </c>
      <c r="G87" s="67"/>
      <c r="H87" s="71"/>
      <c r="I87" s="72"/>
      <c r="J87" s="72"/>
      <c r="K87" s="71" t="s">
        <v>1213</v>
      </c>
      <c r="L87" s="75"/>
      <c r="M87" s="76"/>
      <c r="N87" s="76"/>
      <c r="O87" s="77"/>
      <c r="P87" s="78"/>
      <c r="Q87" s="78"/>
      <c r="R87" s="87"/>
      <c r="S87" s="87"/>
      <c r="T87" s="87"/>
      <c r="U87" s="87"/>
      <c r="V87" s="88"/>
      <c r="W87" s="88"/>
      <c r="X87" s="88"/>
      <c r="Y87" s="88"/>
      <c r="Z87" s="51"/>
      <c r="AA87" s="73"/>
      <c r="AB87" s="73"/>
      <c r="AC87" s="74"/>
      <c r="AD87" s="79">
        <v>40</v>
      </c>
      <c r="AE87" s="79">
        <v>2895</v>
      </c>
      <c r="AF87" s="79">
        <v>22754</v>
      </c>
      <c r="AG87" s="79">
        <v>0</v>
      </c>
      <c r="AH87" s="79"/>
      <c r="AI87" s="79" t="s">
        <v>719</v>
      </c>
      <c r="AJ87" s="79"/>
      <c r="AK87" s="79"/>
      <c r="AL87" s="79"/>
      <c r="AM87" s="81">
        <v>42384.643055555556</v>
      </c>
      <c r="AN87" s="79" t="s">
        <v>1016</v>
      </c>
      <c r="AO87" s="83" t="s">
        <v>1101</v>
      </c>
      <c r="AP87" s="79" t="s">
        <v>66</v>
      </c>
      <c r="AQ87" s="2"/>
      <c r="AR87" s="3"/>
      <c r="AS87" s="3"/>
      <c r="AT87" s="3"/>
      <c r="AU87" s="3"/>
    </row>
    <row r="88" spans="1:47" x14ac:dyDescent="0.25">
      <c r="A88" s="66" t="s">
        <v>258</v>
      </c>
      <c r="B88" s="67"/>
      <c r="C88" s="67"/>
      <c r="D88" s="68"/>
      <c r="E88" s="70"/>
      <c r="F88" s="104" t="s">
        <v>989</v>
      </c>
      <c r="G88" s="67"/>
      <c r="H88" s="71"/>
      <c r="I88" s="72"/>
      <c r="J88" s="72"/>
      <c r="K88" s="71" t="s">
        <v>1214</v>
      </c>
      <c r="L88" s="75"/>
      <c r="M88" s="76"/>
      <c r="N88" s="76"/>
      <c r="O88" s="77"/>
      <c r="P88" s="78"/>
      <c r="Q88" s="78"/>
      <c r="R88" s="87"/>
      <c r="S88" s="87"/>
      <c r="T88" s="87"/>
      <c r="U88" s="87"/>
      <c r="V88" s="88"/>
      <c r="W88" s="88"/>
      <c r="X88" s="88"/>
      <c r="Y88" s="88"/>
      <c r="Z88" s="51"/>
      <c r="AA88" s="73"/>
      <c r="AB88" s="73"/>
      <c r="AC88" s="74"/>
      <c r="AD88" s="79">
        <v>3354</v>
      </c>
      <c r="AE88" s="79">
        <v>14773</v>
      </c>
      <c r="AF88" s="79">
        <v>24860</v>
      </c>
      <c r="AG88" s="79">
        <v>1318</v>
      </c>
      <c r="AH88" s="79">
        <v>-28800</v>
      </c>
      <c r="AI88" s="79" t="s">
        <v>720</v>
      </c>
      <c r="AJ88" s="79" t="s">
        <v>806</v>
      </c>
      <c r="AK88" s="79"/>
      <c r="AL88" s="79" t="s">
        <v>880</v>
      </c>
      <c r="AM88" s="81">
        <v>42381.757581018515</v>
      </c>
      <c r="AN88" s="79" t="s">
        <v>1016</v>
      </c>
      <c r="AO88" s="83" t="s">
        <v>1102</v>
      </c>
      <c r="AP88" s="79" t="s">
        <v>66</v>
      </c>
      <c r="AQ88" s="2"/>
      <c r="AR88" s="3"/>
      <c r="AS88" s="3"/>
      <c r="AT88" s="3"/>
      <c r="AU88" s="3"/>
    </row>
    <row r="89" spans="1:47" x14ac:dyDescent="0.25">
      <c r="A89" s="66" t="s">
        <v>259</v>
      </c>
      <c r="B89" s="67"/>
      <c r="C89" s="67"/>
      <c r="D89" s="68"/>
      <c r="E89" s="70"/>
      <c r="F89" s="104" t="s">
        <v>990</v>
      </c>
      <c r="G89" s="67"/>
      <c r="H89" s="71"/>
      <c r="I89" s="72"/>
      <c r="J89" s="72"/>
      <c r="K89" s="71" t="s">
        <v>1215</v>
      </c>
      <c r="L89" s="75"/>
      <c r="M89" s="76"/>
      <c r="N89" s="76"/>
      <c r="O89" s="77"/>
      <c r="P89" s="78"/>
      <c r="Q89" s="78"/>
      <c r="R89" s="87"/>
      <c r="S89" s="87"/>
      <c r="T89" s="87"/>
      <c r="U89" s="87"/>
      <c r="V89" s="88"/>
      <c r="W89" s="88"/>
      <c r="X89" s="88"/>
      <c r="Y89" s="88"/>
      <c r="Z89" s="51"/>
      <c r="AA89" s="73"/>
      <c r="AB89" s="73"/>
      <c r="AC89" s="74"/>
      <c r="AD89" s="79">
        <v>358</v>
      </c>
      <c r="AE89" s="79">
        <v>135</v>
      </c>
      <c r="AF89" s="79">
        <v>3720</v>
      </c>
      <c r="AG89" s="79">
        <v>53</v>
      </c>
      <c r="AH89" s="79">
        <v>3600</v>
      </c>
      <c r="AI89" s="79" t="s">
        <v>721</v>
      </c>
      <c r="AJ89" s="79"/>
      <c r="AK89" s="79"/>
      <c r="AL89" s="79" t="s">
        <v>891</v>
      </c>
      <c r="AM89" s="81">
        <v>41588.815763888888</v>
      </c>
      <c r="AN89" s="79" t="s">
        <v>1016</v>
      </c>
      <c r="AO89" s="83" t="s">
        <v>1103</v>
      </c>
      <c r="AP89" s="79" t="s">
        <v>66</v>
      </c>
      <c r="AQ89" s="2"/>
      <c r="AR89" s="3"/>
      <c r="AS89" s="3"/>
      <c r="AT89" s="3"/>
      <c r="AU89" s="3"/>
    </row>
    <row r="90" spans="1:47" x14ac:dyDescent="0.25">
      <c r="A90" s="66" t="s">
        <v>260</v>
      </c>
      <c r="B90" s="67"/>
      <c r="C90" s="67"/>
      <c r="D90" s="68"/>
      <c r="E90" s="70"/>
      <c r="F90" s="104" t="s">
        <v>991</v>
      </c>
      <c r="G90" s="67"/>
      <c r="H90" s="71"/>
      <c r="I90" s="72"/>
      <c r="J90" s="72"/>
      <c r="K90" s="71" t="s">
        <v>1216</v>
      </c>
      <c r="L90" s="75"/>
      <c r="M90" s="76"/>
      <c r="N90" s="76"/>
      <c r="O90" s="77"/>
      <c r="P90" s="78"/>
      <c r="Q90" s="78"/>
      <c r="R90" s="87"/>
      <c r="S90" s="87"/>
      <c r="T90" s="87"/>
      <c r="U90" s="87"/>
      <c r="V90" s="88"/>
      <c r="W90" s="88"/>
      <c r="X90" s="88"/>
      <c r="Y90" s="88"/>
      <c r="Z90" s="51"/>
      <c r="AA90" s="73"/>
      <c r="AB90" s="73"/>
      <c r="AC90" s="74"/>
      <c r="AD90" s="79">
        <v>143</v>
      </c>
      <c r="AE90" s="79">
        <v>315</v>
      </c>
      <c r="AF90" s="79">
        <v>41067</v>
      </c>
      <c r="AG90" s="79">
        <v>1300</v>
      </c>
      <c r="AH90" s="79"/>
      <c r="AI90" s="79" t="s">
        <v>722</v>
      </c>
      <c r="AJ90" s="79" t="s">
        <v>807</v>
      </c>
      <c r="AK90" s="83" t="s">
        <v>865</v>
      </c>
      <c r="AL90" s="79"/>
      <c r="AM90" s="81">
        <v>42258.759699074071</v>
      </c>
      <c r="AN90" s="79" t="s">
        <v>1016</v>
      </c>
      <c r="AO90" s="83" t="s">
        <v>1104</v>
      </c>
      <c r="AP90" s="79" t="s">
        <v>66</v>
      </c>
      <c r="AQ90" s="2"/>
      <c r="AR90" s="3"/>
      <c r="AS90" s="3"/>
      <c r="AT90" s="3"/>
      <c r="AU90" s="3"/>
    </row>
    <row r="91" spans="1:47" x14ac:dyDescent="0.25">
      <c r="A91" s="66" t="s">
        <v>261</v>
      </c>
      <c r="B91" s="67"/>
      <c r="C91" s="67"/>
      <c r="D91" s="68"/>
      <c r="E91" s="70"/>
      <c r="F91" s="104" t="s">
        <v>992</v>
      </c>
      <c r="G91" s="67"/>
      <c r="H91" s="71"/>
      <c r="I91" s="72"/>
      <c r="J91" s="72"/>
      <c r="K91" s="71" t="s">
        <v>1217</v>
      </c>
      <c r="L91" s="75"/>
      <c r="M91" s="76"/>
      <c r="N91" s="76"/>
      <c r="O91" s="77"/>
      <c r="P91" s="78"/>
      <c r="Q91" s="78"/>
      <c r="R91" s="87"/>
      <c r="S91" s="87"/>
      <c r="T91" s="87"/>
      <c r="U91" s="87"/>
      <c r="V91" s="88"/>
      <c r="W91" s="88"/>
      <c r="X91" s="88"/>
      <c r="Y91" s="88"/>
      <c r="Z91" s="51"/>
      <c r="AA91" s="73"/>
      <c r="AB91" s="73"/>
      <c r="AC91" s="74"/>
      <c r="AD91" s="79">
        <v>110</v>
      </c>
      <c r="AE91" s="79">
        <v>199</v>
      </c>
      <c r="AF91" s="79">
        <v>14241</v>
      </c>
      <c r="AG91" s="79">
        <v>837</v>
      </c>
      <c r="AH91" s="79"/>
      <c r="AI91" s="79" t="s">
        <v>723</v>
      </c>
      <c r="AJ91" s="79" t="s">
        <v>808</v>
      </c>
      <c r="AK91" s="83" t="s">
        <v>866</v>
      </c>
      <c r="AL91" s="79"/>
      <c r="AM91" s="81">
        <v>42638.677233796298</v>
      </c>
      <c r="AN91" s="79" t="s">
        <v>1016</v>
      </c>
      <c r="AO91" s="83" t="s">
        <v>1105</v>
      </c>
      <c r="AP91" s="79" t="s">
        <v>66</v>
      </c>
      <c r="AQ91" s="2"/>
      <c r="AR91" s="3"/>
      <c r="AS91" s="3"/>
      <c r="AT91" s="3"/>
      <c r="AU91" s="3"/>
    </row>
    <row r="92" spans="1:47" x14ac:dyDescent="0.25">
      <c r="A92" s="66" t="s">
        <v>262</v>
      </c>
      <c r="B92" s="67"/>
      <c r="C92" s="67"/>
      <c r="D92" s="68"/>
      <c r="E92" s="70"/>
      <c r="F92" s="104" t="s">
        <v>993</v>
      </c>
      <c r="G92" s="67"/>
      <c r="H92" s="71"/>
      <c r="I92" s="72"/>
      <c r="J92" s="72"/>
      <c r="K92" s="71" t="s">
        <v>1218</v>
      </c>
      <c r="L92" s="75"/>
      <c r="M92" s="76"/>
      <c r="N92" s="76"/>
      <c r="O92" s="77"/>
      <c r="P92" s="78"/>
      <c r="Q92" s="78"/>
      <c r="R92" s="87"/>
      <c r="S92" s="87"/>
      <c r="T92" s="87"/>
      <c r="U92" s="87"/>
      <c r="V92" s="88"/>
      <c r="W92" s="88"/>
      <c r="X92" s="88"/>
      <c r="Y92" s="88"/>
      <c r="Z92" s="51"/>
      <c r="AA92" s="73"/>
      <c r="AB92" s="73"/>
      <c r="AC92" s="74"/>
      <c r="AD92" s="79">
        <v>345</v>
      </c>
      <c r="AE92" s="79">
        <v>547</v>
      </c>
      <c r="AF92" s="79">
        <v>34657</v>
      </c>
      <c r="AG92" s="79">
        <v>13202</v>
      </c>
      <c r="AH92" s="79"/>
      <c r="AI92" s="79" t="s">
        <v>724</v>
      </c>
      <c r="AJ92" s="79" t="s">
        <v>809</v>
      </c>
      <c r="AK92" s="83" t="s">
        <v>867</v>
      </c>
      <c r="AL92" s="79"/>
      <c r="AM92" s="81">
        <v>42101.297013888892</v>
      </c>
      <c r="AN92" s="79" t="s">
        <v>1016</v>
      </c>
      <c r="AO92" s="83" t="s">
        <v>1106</v>
      </c>
      <c r="AP92" s="79" t="s">
        <v>66</v>
      </c>
      <c r="AQ92" s="2"/>
      <c r="AR92" s="3"/>
      <c r="AS92" s="3"/>
      <c r="AT92" s="3"/>
      <c r="AU92" s="3"/>
    </row>
    <row r="93" spans="1:47" x14ac:dyDescent="0.25">
      <c r="A93" s="66" t="s">
        <v>263</v>
      </c>
      <c r="B93" s="67"/>
      <c r="C93" s="67"/>
      <c r="D93" s="68"/>
      <c r="E93" s="70"/>
      <c r="F93" s="104" t="s">
        <v>994</v>
      </c>
      <c r="G93" s="67"/>
      <c r="H93" s="71"/>
      <c r="I93" s="72"/>
      <c r="J93" s="72"/>
      <c r="K93" s="71" t="s">
        <v>1219</v>
      </c>
      <c r="L93" s="75"/>
      <c r="M93" s="76"/>
      <c r="N93" s="76"/>
      <c r="O93" s="77"/>
      <c r="P93" s="78"/>
      <c r="Q93" s="78"/>
      <c r="R93" s="87"/>
      <c r="S93" s="87"/>
      <c r="T93" s="87"/>
      <c r="U93" s="87"/>
      <c r="V93" s="88"/>
      <c r="W93" s="88"/>
      <c r="X93" s="88"/>
      <c r="Y93" s="88"/>
      <c r="Z93" s="51"/>
      <c r="AA93" s="73"/>
      <c r="AB93" s="73"/>
      <c r="AC93" s="74"/>
      <c r="AD93" s="79">
        <v>386</v>
      </c>
      <c r="AE93" s="79">
        <v>109</v>
      </c>
      <c r="AF93" s="79">
        <v>3628</v>
      </c>
      <c r="AG93" s="79">
        <v>1693</v>
      </c>
      <c r="AH93" s="79">
        <v>3600</v>
      </c>
      <c r="AI93" s="79"/>
      <c r="AJ93" s="79"/>
      <c r="AK93" s="79"/>
      <c r="AL93" s="79" t="s">
        <v>901</v>
      </c>
      <c r="AM93" s="81">
        <v>41223.783148148148</v>
      </c>
      <c r="AN93" s="79" t="s">
        <v>1016</v>
      </c>
      <c r="AO93" s="83" t="s">
        <v>1107</v>
      </c>
      <c r="AP93" s="79" t="s">
        <v>66</v>
      </c>
      <c r="AQ93" s="2"/>
      <c r="AR93" s="3"/>
      <c r="AS93" s="3"/>
      <c r="AT93" s="3"/>
      <c r="AU93" s="3"/>
    </row>
    <row r="94" spans="1:47" x14ac:dyDescent="0.25">
      <c r="A94" s="66" t="s">
        <v>264</v>
      </c>
      <c r="B94" s="67"/>
      <c r="C94" s="67"/>
      <c r="D94" s="68"/>
      <c r="E94" s="70"/>
      <c r="F94" s="104" t="s">
        <v>995</v>
      </c>
      <c r="G94" s="67"/>
      <c r="H94" s="71"/>
      <c r="I94" s="72"/>
      <c r="J94" s="72"/>
      <c r="K94" s="71" t="s">
        <v>1220</v>
      </c>
      <c r="L94" s="75"/>
      <c r="M94" s="76"/>
      <c r="N94" s="76"/>
      <c r="O94" s="77"/>
      <c r="P94" s="78"/>
      <c r="Q94" s="78"/>
      <c r="R94" s="87"/>
      <c r="S94" s="87"/>
      <c r="T94" s="87"/>
      <c r="U94" s="87"/>
      <c r="V94" s="88"/>
      <c r="W94" s="88"/>
      <c r="X94" s="88"/>
      <c r="Y94" s="88"/>
      <c r="Z94" s="51"/>
      <c r="AA94" s="73"/>
      <c r="AB94" s="73"/>
      <c r="AC94" s="74"/>
      <c r="AD94" s="79">
        <v>275</v>
      </c>
      <c r="AE94" s="79">
        <v>83</v>
      </c>
      <c r="AF94" s="79">
        <v>2405</v>
      </c>
      <c r="AG94" s="79">
        <v>157</v>
      </c>
      <c r="AH94" s="79"/>
      <c r="AI94" s="79" t="s">
        <v>725</v>
      </c>
      <c r="AJ94" s="79" t="s">
        <v>810</v>
      </c>
      <c r="AK94" s="79"/>
      <c r="AL94" s="79"/>
      <c r="AM94" s="81">
        <v>41609.580833333333</v>
      </c>
      <c r="AN94" s="79" t="s">
        <v>1016</v>
      </c>
      <c r="AO94" s="83" t="s">
        <v>1108</v>
      </c>
      <c r="AP94" s="79" t="s">
        <v>66</v>
      </c>
      <c r="AQ94" s="2"/>
      <c r="AR94" s="3"/>
      <c r="AS94" s="3"/>
      <c r="AT94" s="3"/>
      <c r="AU94" s="3"/>
    </row>
    <row r="95" spans="1:47" x14ac:dyDescent="0.25">
      <c r="A95" s="66" t="s">
        <v>265</v>
      </c>
      <c r="B95" s="67"/>
      <c r="C95" s="67"/>
      <c r="D95" s="68"/>
      <c r="E95" s="70"/>
      <c r="F95" s="104" t="s">
        <v>996</v>
      </c>
      <c r="G95" s="67"/>
      <c r="H95" s="71"/>
      <c r="I95" s="72"/>
      <c r="J95" s="72"/>
      <c r="K95" s="71" t="s">
        <v>1221</v>
      </c>
      <c r="L95" s="75"/>
      <c r="M95" s="76"/>
      <c r="N95" s="76"/>
      <c r="O95" s="77"/>
      <c r="P95" s="78"/>
      <c r="Q95" s="78"/>
      <c r="R95" s="87"/>
      <c r="S95" s="87"/>
      <c r="T95" s="87"/>
      <c r="U95" s="87"/>
      <c r="V95" s="88"/>
      <c r="W95" s="88"/>
      <c r="X95" s="88"/>
      <c r="Y95" s="88"/>
      <c r="Z95" s="51"/>
      <c r="AA95" s="73"/>
      <c r="AB95" s="73"/>
      <c r="AC95" s="74"/>
      <c r="AD95" s="79">
        <v>415</v>
      </c>
      <c r="AE95" s="79">
        <v>87</v>
      </c>
      <c r="AF95" s="79">
        <v>4557</v>
      </c>
      <c r="AG95" s="79">
        <v>5125</v>
      </c>
      <c r="AH95" s="79">
        <v>3600</v>
      </c>
      <c r="AI95" s="79" t="s">
        <v>726</v>
      </c>
      <c r="AJ95" s="79" t="s">
        <v>811</v>
      </c>
      <c r="AK95" s="83" t="s">
        <v>868</v>
      </c>
      <c r="AL95" s="79" t="s">
        <v>901</v>
      </c>
      <c r="AM95" s="81">
        <v>40244.601909722223</v>
      </c>
      <c r="AN95" s="79" t="s">
        <v>1016</v>
      </c>
      <c r="AO95" s="83" t="s">
        <v>1109</v>
      </c>
      <c r="AP95" s="79" t="s">
        <v>66</v>
      </c>
      <c r="AQ95" s="2"/>
      <c r="AR95" s="3"/>
      <c r="AS95" s="3"/>
      <c r="AT95" s="3"/>
      <c r="AU95" s="3"/>
    </row>
    <row r="96" spans="1:47" x14ac:dyDescent="0.25">
      <c r="A96" s="66" t="s">
        <v>266</v>
      </c>
      <c r="B96" s="67"/>
      <c r="C96" s="67"/>
      <c r="D96" s="68"/>
      <c r="E96" s="70"/>
      <c r="F96" s="104" t="s">
        <v>997</v>
      </c>
      <c r="G96" s="67"/>
      <c r="H96" s="71"/>
      <c r="I96" s="72"/>
      <c r="J96" s="72"/>
      <c r="K96" s="71" t="s">
        <v>1222</v>
      </c>
      <c r="L96" s="75"/>
      <c r="M96" s="76"/>
      <c r="N96" s="76"/>
      <c r="O96" s="77"/>
      <c r="P96" s="78"/>
      <c r="Q96" s="78"/>
      <c r="R96" s="87"/>
      <c r="S96" s="87"/>
      <c r="T96" s="87"/>
      <c r="U96" s="87"/>
      <c r="V96" s="88"/>
      <c r="W96" s="88"/>
      <c r="X96" s="88"/>
      <c r="Y96" s="88"/>
      <c r="Z96" s="51"/>
      <c r="AA96" s="73"/>
      <c r="AB96" s="73"/>
      <c r="AC96" s="74"/>
      <c r="AD96" s="79">
        <v>8950</v>
      </c>
      <c r="AE96" s="79">
        <v>9231</v>
      </c>
      <c r="AF96" s="79">
        <v>29361</v>
      </c>
      <c r="AG96" s="79">
        <v>366</v>
      </c>
      <c r="AH96" s="79">
        <v>-28800</v>
      </c>
      <c r="AI96" s="79" t="s">
        <v>716</v>
      </c>
      <c r="AJ96" s="79" t="s">
        <v>812</v>
      </c>
      <c r="AK96" s="79"/>
      <c r="AL96" s="79" t="s">
        <v>880</v>
      </c>
      <c r="AM96" s="81">
        <v>41221.732256944444</v>
      </c>
      <c r="AN96" s="79" t="s">
        <v>1016</v>
      </c>
      <c r="AO96" s="83" t="s">
        <v>1110</v>
      </c>
      <c r="AP96" s="79" t="s">
        <v>66</v>
      </c>
      <c r="AQ96" s="2"/>
      <c r="AR96" s="3"/>
      <c r="AS96" s="3"/>
      <c r="AT96" s="3"/>
      <c r="AU96" s="3"/>
    </row>
    <row r="97" spans="1:47" x14ac:dyDescent="0.25">
      <c r="A97" s="66" t="s">
        <v>267</v>
      </c>
      <c r="B97" s="67"/>
      <c r="C97" s="67"/>
      <c r="D97" s="68"/>
      <c r="E97" s="70"/>
      <c r="F97" s="104" t="s">
        <v>998</v>
      </c>
      <c r="G97" s="67"/>
      <c r="H97" s="71"/>
      <c r="I97" s="72"/>
      <c r="J97" s="72"/>
      <c r="K97" s="71" t="s">
        <v>1223</v>
      </c>
      <c r="L97" s="75"/>
      <c r="M97" s="76"/>
      <c r="N97" s="76"/>
      <c r="O97" s="77"/>
      <c r="P97" s="78"/>
      <c r="Q97" s="78"/>
      <c r="R97" s="87"/>
      <c r="S97" s="87"/>
      <c r="T97" s="87"/>
      <c r="U97" s="87"/>
      <c r="V97" s="88"/>
      <c r="W97" s="88"/>
      <c r="X97" s="88"/>
      <c r="Y97" s="88"/>
      <c r="Z97" s="51"/>
      <c r="AA97" s="73"/>
      <c r="AB97" s="73"/>
      <c r="AC97" s="74"/>
      <c r="AD97" s="79">
        <v>370</v>
      </c>
      <c r="AE97" s="79">
        <v>73</v>
      </c>
      <c r="AF97" s="79">
        <v>1123</v>
      </c>
      <c r="AG97" s="79">
        <v>8</v>
      </c>
      <c r="AH97" s="79">
        <v>-28800</v>
      </c>
      <c r="AI97" s="79" t="s">
        <v>727</v>
      </c>
      <c r="AJ97" s="79"/>
      <c r="AK97" s="79"/>
      <c r="AL97" s="79" t="s">
        <v>880</v>
      </c>
      <c r="AM97" s="81">
        <v>42387.741886574076</v>
      </c>
      <c r="AN97" s="79" t="s">
        <v>1016</v>
      </c>
      <c r="AO97" s="83" t="s">
        <v>1111</v>
      </c>
      <c r="AP97" s="79" t="s">
        <v>66</v>
      </c>
      <c r="AQ97" s="2"/>
      <c r="AR97" s="3"/>
      <c r="AS97" s="3"/>
      <c r="AT97" s="3"/>
      <c r="AU97" s="3"/>
    </row>
    <row r="98" spans="1:47" x14ac:dyDescent="0.25">
      <c r="A98" s="66" t="s">
        <v>268</v>
      </c>
      <c r="B98" s="67"/>
      <c r="C98" s="67"/>
      <c r="D98" s="68"/>
      <c r="E98" s="70"/>
      <c r="F98" s="104" t="s">
        <v>999</v>
      </c>
      <c r="G98" s="67"/>
      <c r="H98" s="71"/>
      <c r="I98" s="72"/>
      <c r="J98" s="72"/>
      <c r="K98" s="71" t="s">
        <v>1224</v>
      </c>
      <c r="L98" s="75"/>
      <c r="M98" s="76"/>
      <c r="N98" s="76"/>
      <c r="O98" s="77"/>
      <c r="P98" s="78"/>
      <c r="Q98" s="78"/>
      <c r="R98" s="87"/>
      <c r="S98" s="87"/>
      <c r="T98" s="87"/>
      <c r="U98" s="87"/>
      <c r="V98" s="88"/>
      <c r="W98" s="88"/>
      <c r="X98" s="88"/>
      <c r="Y98" s="88"/>
      <c r="Z98" s="51"/>
      <c r="AA98" s="73"/>
      <c r="AB98" s="73"/>
      <c r="AC98" s="74"/>
      <c r="AD98" s="79">
        <v>3529</v>
      </c>
      <c r="AE98" s="79">
        <v>4712</v>
      </c>
      <c r="AF98" s="79">
        <v>43365</v>
      </c>
      <c r="AG98" s="79">
        <v>0</v>
      </c>
      <c r="AH98" s="79">
        <v>-28800</v>
      </c>
      <c r="AI98" s="79" t="s">
        <v>728</v>
      </c>
      <c r="AJ98" s="79"/>
      <c r="AK98" s="79"/>
      <c r="AL98" s="79" t="s">
        <v>880</v>
      </c>
      <c r="AM98" s="81">
        <v>42381.764699074076</v>
      </c>
      <c r="AN98" s="79" t="s">
        <v>1016</v>
      </c>
      <c r="AO98" s="83" t="s">
        <v>1112</v>
      </c>
      <c r="AP98" s="79" t="s">
        <v>66</v>
      </c>
      <c r="AQ98" s="2"/>
      <c r="AR98" s="3"/>
      <c r="AS98" s="3"/>
      <c r="AT98" s="3"/>
      <c r="AU98" s="3"/>
    </row>
    <row r="99" spans="1:47" x14ac:dyDescent="0.25">
      <c r="A99" s="66" t="s">
        <v>269</v>
      </c>
      <c r="B99" s="67"/>
      <c r="C99" s="67"/>
      <c r="D99" s="68"/>
      <c r="E99" s="70"/>
      <c r="F99" s="104" t="s">
        <v>1000</v>
      </c>
      <c r="G99" s="67"/>
      <c r="H99" s="71"/>
      <c r="I99" s="72"/>
      <c r="J99" s="72"/>
      <c r="K99" s="71" t="s">
        <v>1225</v>
      </c>
      <c r="L99" s="75"/>
      <c r="M99" s="76"/>
      <c r="N99" s="76"/>
      <c r="O99" s="77"/>
      <c r="P99" s="78"/>
      <c r="Q99" s="78"/>
      <c r="R99" s="87"/>
      <c r="S99" s="87"/>
      <c r="T99" s="87"/>
      <c r="U99" s="87"/>
      <c r="V99" s="88"/>
      <c r="W99" s="88"/>
      <c r="X99" s="88"/>
      <c r="Y99" s="88"/>
      <c r="Z99" s="51"/>
      <c r="AA99" s="73"/>
      <c r="AB99" s="73"/>
      <c r="AC99" s="74"/>
      <c r="AD99" s="79">
        <v>2269</v>
      </c>
      <c r="AE99" s="79">
        <v>2030</v>
      </c>
      <c r="AF99" s="79">
        <v>205</v>
      </c>
      <c r="AG99" s="79">
        <v>0</v>
      </c>
      <c r="AH99" s="79"/>
      <c r="AI99" s="79" t="s">
        <v>729</v>
      </c>
      <c r="AJ99" s="79" t="s">
        <v>806</v>
      </c>
      <c r="AK99" s="79"/>
      <c r="AL99" s="79"/>
      <c r="AM99" s="81">
        <v>42652.759039351855</v>
      </c>
      <c r="AN99" s="79" t="s">
        <v>1016</v>
      </c>
      <c r="AO99" s="83" t="s">
        <v>1113</v>
      </c>
      <c r="AP99" s="79" t="s">
        <v>66</v>
      </c>
      <c r="AQ99" s="2"/>
      <c r="AR99" s="3"/>
      <c r="AS99" s="3"/>
      <c r="AT99" s="3"/>
      <c r="AU99" s="3"/>
    </row>
    <row r="100" spans="1:47" x14ac:dyDescent="0.25">
      <c r="A100" s="66" t="s">
        <v>270</v>
      </c>
      <c r="B100" s="67"/>
      <c r="C100" s="67"/>
      <c r="D100" s="68"/>
      <c r="E100" s="70"/>
      <c r="F100" s="104" t="s">
        <v>1001</v>
      </c>
      <c r="G100" s="67"/>
      <c r="H100" s="71"/>
      <c r="I100" s="72"/>
      <c r="J100" s="72"/>
      <c r="K100" s="71" t="s">
        <v>1226</v>
      </c>
      <c r="L100" s="75"/>
      <c r="M100" s="76"/>
      <c r="N100" s="76"/>
      <c r="O100" s="77"/>
      <c r="P100" s="78"/>
      <c r="Q100" s="78"/>
      <c r="R100" s="87"/>
      <c r="S100" s="87"/>
      <c r="T100" s="87"/>
      <c r="U100" s="87"/>
      <c r="V100" s="88"/>
      <c r="W100" s="88"/>
      <c r="X100" s="88"/>
      <c r="Y100" s="88"/>
      <c r="Z100" s="51"/>
      <c r="AA100" s="73"/>
      <c r="AB100" s="73"/>
      <c r="AC100" s="74"/>
      <c r="AD100" s="79">
        <v>145</v>
      </c>
      <c r="AE100" s="79">
        <v>28</v>
      </c>
      <c r="AF100" s="79">
        <v>1530</v>
      </c>
      <c r="AG100" s="79">
        <v>2676</v>
      </c>
      <c r="AH100" s="79"/>
      <c r="AI100" s="79"/>
      <c r="AJ100" s="79" t="s">
        <v>813</v>
      </c>
      <c r="AK100" s="79"/>
      <c r="AL100" s="79"/>
      <c r="AM100" s="81">
        <v>42238.302222222221</v>
      </c>
      <c r="AN100" s="79" t="s">
        <v>1016</v>
      </c>
      <c r="AO100" s="83" t="s">
        <v>1114</v>
      </c>
      <c r="AP100" s="79" t="s">
        <v>66</v>
      </c>
      <c r="AQ100" s="2"/>
      <c r="AR100" s="3"/>
      <c r="AS100" s="3"/>
      <c r="AT100" s="3"/>
      <c r="AU100" s="3"/>
    </row>
    <row r="101" spans="1:47" x14ac:dyDescent="0.25">
      <c r="A101" s="66" t="s">
        <v>296</v>
      </c>
      <c r="B101" s="67"/>
      <c r="C101" s="67"/>
      <c r="D101" s="68"/>
      <c r="E101" s="70"/>
      <c r="F101" s="104" t="s">
        <v>1002</v>
      </c>
      <c r="G101" s="67"/>
      <c r="H101" s="71"/>
      <c r="I101" s="72"/>
      <c r="J101" s="72"/>
      <c r="K101" s="71" t="s">
        <v>1227</v>
      </c>
      <c r="L101" s="75"/>
      <c r="M101" s="76"/>
      <c r="N101" s="76"/>
      <c r="O101" s="77"/>
      <c r="P101" s="78"/>
      <c r="Q101" s="78"/>
      <c r="R101" s="87"/>
      <c r="S101" s="87"/>
      <c r="T101" s="87"/>
      <c r="U101" s="87"/>
      <c r="V101" s="88"/>
      <c r="W101" s="88"/>
      <c r="X101" s="88"/>
      <c r="Y101" s="88"/>
      <c r="Z101" s="51"/>
      <c r="AA101" s="73"/>
      <c r="AB101" s="73"/>
      <c r="AC101" s="74"/>
      <c r="AD101" s="79">
        <v>162</v>
      </c>
      <c r="AE101" s="79">
        <v>70712</v>
      </c>
      <c r="AF101" s="79">
        <v>786</v>
      </c>
      <c r="AG101" s="79">
        <v>46</v>
      </c>
      <c r="AH101" s="79">
        <v>-28800</v>
      </c>
      <c r="AI101" s="79" t="s">
        <v>730</v>
      </c>
      <c r="AJ101" s="79"/>
      <c r="AK101" s="83" t="s">
        <v>869</v>
      </c>
      <c r="AL101" s="79" t="s">
        <v>880</v>
      </c>
      <c r="AM101" s="81">
        <v>39893.025393518517</v>
      </c>
      <c r="AN101" s="79" t="s">
        <v>1016</v>
      </c>
      <c r="AO101" s="83" t="s">
        <v>1115</v>
      </c>
      <c r="AP101" s="79" t="s">
        <v>65</v>
      </c>
      <c r="AQ101" s="2"/>
      <c r="AR101" s="3"/>
      <c r="AS101" s="3"/>
      <c r="AT101" s="3"/>
      <c r="AU101" s="3"/>
    </row>
    <row r="102" spans="1:47" x14ac:dyDescent="0.25">
      <c r="A102" s="66" t="s">
        <v>297</v>
      </c>
      <c r="B102" s="67"/>
      <c r="C102" s="67"/>
      <c r="D102" s="68"/>
      <c r="E102" s="70"/>
      <c r="F102" s="104" t="s">
        <v>1003</v>
      </c>
      <c r="G102" s="67"/>
      <c r="H102" s="71"/>
      <c r="I102" s="72"/>
      <c r="J102" s="72"/>
      <c r="K102" s="71" t="s">
        <v>1228</v>
      </c>
      <c r="L102" s="75"/>
      <c r="M102" s="76"/>
      <c r="N102" s="76"/>
      <c r="O102" s="77"/>
      <c r="P102" s="78"/>
      <c r="Q102" s="78"/>
      <c r="R102" s="87"/>
      <c r="S102" s="87"/>
      <c r="T102" s="87"/>
      <c r="U102" s="87"/>
      <c r="V102" s="88"/>
      <c r="W102" s="88"/>
      <c r="X102" s="88"/>
      <c r="Y102" s="88"/>
      <c r="Z102" s="51"/>
      <c r="AA102" s="73"/>
      <c r="AB102" s="73"/>
      <c r="AC102" s="74"/>
      <c r="AD102" s="79">
        <v>3239</v>
      </c>
      <c r="AE102" s="79">
        <v>62618</v>
      </c>
      <c r="AF102" s="79">
        <v>34987</v>
      </c>
      <c r="AG102" s="79">
        <v>396</v>
      </c>
      <c r="AH102" s="79">
        <v>-28800</v>
      </c>
      <c r="AI102" s="79" t="s">
        <v>731</v>
      </c>
      <c r="AJ102" s="79" t="s">
        <v>814</v>
      </c>
      <c r="AK102" s="83" t="s">
        <v>870</v>
      </c>
      <c r="AL102" s="79" t="s">
        <v>880</v>
      </c>
      <c r="AM102" s="81">
        <v>39523.342199074075</v>
      </c>
      <c r="AN102" s="79" t="s">
        <v>1016</v>
      </c>
      <c r="AO102" s="83" t="s">
        <v>1116</v>
      </c>
      <c r="AP102" s="79" t="s">
        <v>65</v>
      </c>
      <c r="AQ102" s="2"/>
      <c r="AR102" s="3"/>
      <c r="AS102" s="3"/>
      <c r="AT102" s="3"/>
      <c r="AU102" s="3"/>
    </row>
    <row r="103" spans="1:47" x14ac:dyDescent="0.25">
      <c r="A103" s="66" t="s">
        <v>271</v>
      </c>
      <c r="B103" s="67"/>
      <c r="C103" s="67"/>
      <c r="D103" s="68"/>
      <c r="E103" s="70"/>
      <c r="F103" s="104" t="s">
        <v>1004</v>
      </c>
      <c r="G103" s="67"/>
      <c r="H103" s="71"/>
      <c r="I103" s="72"/>
      <c r="J103" s="72"/>
      <c r="K103" s="71" t="s">
        <v>1229</v>
      </c>
      <c r="L103" s="75"/>
      <c r="M103" s="76"/>
      <c r="N103" s="76"/>
      <c r="O103" s="77"/>
      <c r="P103" s="78"/>
      <c r="Q103" s="78"/>
      <c r="R103" s="87"/>
      <c r="S103" s="87"/>
      <c r="T103" s="87"/>
      <c r="U103" s="87"/>
      <c r="V103" s="88"/>
      <c r="W103" s="88"/>
      <c r="X103" s="88"/>
      <c r="Y103" s="88"/>
      <c r="Z103" s="51"/>
      <c r="AA103" s="73"/>
      <c r="AB103" s="73"/>
      <c r="AC103" s="74"/>
      <c r="AD103" s="79">
        <v>205</v>
      </c>
      <c r="AE103" s="79">
        <v>221</v>
      </c>
      <c r="AF103" s="79">
        <v>2619</v>
      </c>
      <c r="AG103" s="79">
        <v>1068</v>
      </c>
      <c r="AH103" s="79">
        <v>3600</v>
      </c>
      <c r="AI103" s="79" t="s">
        <v>732</v>
      </c>
      <c r="AJ103" s="79" t="s">
        <v>815</v>
      </c>
      <c r="AK103" s="83" t="s">
        <v>871</v>
      </c>
      <c r="AL103" s="79" t="s">
        <v>901</v>
      </c>
      <c r="AM103" s="81">
        <v>40963.494456018518</v>
      </c>
      <c r="AN103" s="79" t="s">
        <v>1016</v>
      </c>
      <c r="AO103" s="83" t="s">
        <v>1117</v>
      </c>
      <c r="AP103" s="79" t="s">
        <v>66</v>
      </c>
      <c r="AQ103" s="2"/>
      <c r="AR103" s="3"/>
      <c r="AS103" s="3"/>
      <c r="AT103" s="3"/>
      <c r="AU103" s="3"/>
    </row>
    <row r="104" spans="1:47" x14ac:dyDescent="0.25">
      <c r="A104" s="66" t="s">
        <v>272</v>
      </c>
      <c r="B104" s="67"/>
      <c r="C104" s="67"/>
      <c r="D104" s="68"/>
      <c r="E104" s="70"/>
      <c r="F104" s="104" t="s">
        <v>1005</v>
      </c>
      <c r="G104" s="67"/>
      <c r="H104" s="71"/>
      <c r="I104" s="72"/>
      <c r="J104" s="72"/>
      <c r="K104" s="71" t="s">
        <v>1230</v>
      </c>
      <c r="L104" s="75"/>
      <c r="M104" s="76"/>
      <c r="N104" s="76"/>
      <c r="O104" s="77"/>
      <c r="P104" s="78"/>
      <c r="Q104" s="78"/>
      <c r="R104" s="87"/>
      <c r="S104" s="87"/>
      <c r="T104" s="87"/>
      <c r="U104" s="87"/>
      <c r="V104" s="88"/>
      <c r="W104" s="88"/>
      <c r="X104" s="88"/>
      <c r="Y104" s="88"/>
      <c r="Z104" s="51"/>
      <c r="AA104" s="73"/>
      <c r="AB104" s="73"/>
      <c r="AC104" s="74"/>
      <c r="AD104" s="79">
        <v>219</v>
      </c>
      <c r="AE104" s="79">
        <v>115</v>
      </c>
      <c r="AF104" s="79">
        <v>4508</v>
      </c>
      <c r="AG104" s="79">
        <v>1991</v>
      </c>
      <c r="AH104" s="79">
        <v>3600</v>
      </c>
      <c r="AI104" s="79" t="s">
        <v>733</v>
      </c>
      <c r="AJ104" s="79" t="s">
        <v>806</v>
      </c>
      <c r="AK104" s="83" t="s">
        <v>872</v>
      </c>
      <c r="AL104" s="79" t="s">
        <v>891</v>
      </c>
      <c r="AM104" s="81">
        <v>40973.789548611108</v>
      </c>
      <c r="AN104" s="79" t="s">
        <v>1016</v>
      </c>
      <c r="AO104" s="83" t="s">
        <v>1118</v>
      </c>
      <c r="AP104" s="79" t="s">
        <v>66</v>
      </c>
      <c r="AQ104" s="2"/>
      <c r="AR104" s="3"/>
      <c r="AS104" s="3"/>
      <c r="AT104" s="3"/>
      <c r="AU104" s="3"/>
    </row>
    <row r="105" spans="1:47" x14ac:dyDescent="0.25">
      <c r="A105" s="66" t="s">
        <v>273</v>
      </c>
      <c r="B105" s="67"/>
      <c r="C105" s="67"/>
      <c r="D105" s="68"/>
      <c r="E105" s="70"/>
      <c r="F105" s="104" t="s">
        <v>1006</v>
      </c>
      <c r="G105" s="67"/>
      <c r="H105" s="71"/>
      <c r="I105" s="72"/>
      <c r="J105" s="72"/>
      <c r="K105" s="71" t="s">
        <v>1231</v>
      </c>
      <c r="L105" s="75"/>
      <c r="M105" s="76"/>
      <c r="N105" s="76"/>
      <c r="O105" s="77"/>
      <c r="P105" s="78"/>
      <c r="Q105" s="78"/>
      <c r="R105" s="87"/>
      <c r="S105" s="87"/>
      <c r="T105" s="87"/>
      <c r="U105" s="87"/>
      <c r="V105" s="88"/>
      <c r="W105" s="88"/>
      <c r="X105" s="88"/>
      <c r="Y105" s="88"/>
      <c r="Z105" s="51"/>
      <c r="AA105" s="73"/>
      <c r="AB105" s="73"/>
      <c r="AC105" s="74"/>
      <c r="AD105" s="79">
        <v>318</v>
      </c>
      <c r="AE105" s="79">
        <v>304</v>
      </c>
      <c r="AF105" s="79">
        <v>4080</v>
      </c>
      <c r="AG105" s="79">
        <v>750</v>
      </c>
      <c r="AH105" s="79">
        <v>-28800</v>
      </c>
      <c r="AI105" s="79" t="s">
        <v>734</v>
      </c>
      <c r="AJ105" s="79" t="s">
        <v>816</v>
      </c>
      <c r="AK105" s="79"/>
      <c r="AL105" s="79" t="s">
        <v>880</v>
      </c>
      <c r="AM105" s="81">
        <v>42288.534560185188</v>
      </c>
      <c r="AN105" s="79" t="s">
        <v>1016</v>
      </c>
      <c r="AO105" s="83" t="s">
        <v>1119</v>
      </c>
      <c r="AP105" s="79" t="s">
        <v>66</v>
      </c>
      <c r="AQ105" s="2"/>
      <c r="AR105" s="3"/>
      <c r="AS105" s="3"/>
      <c r="AT105" s="3"/>
      <c r="AU105" s="3"/>
    </row>
    <row r="106" spans="1:47" x14ac:dyDescent="0.25">
      <c r="A106" s="66" t="s">
        <v>274</v>
      </c>
      <c r="B106" s="67"/>
      <c r="C106" s="67"/>
      <c r="D106" s="68"/>
      <c r="E106" s="70"/>
      <c r="F106" s="104" t="s">
        <v>1007</v>
      </c>
      <c r="G106" s="67"/>
      <c r="H106" s="71"/>
      <c r="I106" s="72"/>
      <c r="J106" s="72"/>
      <c r="K106" s="71" t="s">
        <v>1232</v>
      </c>
      <c r="L106" s="75"/>
      <c r="M106" s="76"/>
      <c r="N106" s="76"/>
      <c r="O106" s="77"/>
      <c r="P106" s="78"/>
      <c r="Q106" s="78"/>
      <c r="R106" s="87"/>
      <c r="S106" s="87"/>
      <c r="T106" s="87"/>
      <c r="U106" s="87"/>
      <c r="V106" s="88"/>
      <c r="W106" s="88"/>
      <c r="X106" s="88"/>
      <c r="Y106" s="88"/>
      <c r="Z106" s="51"/>
      <c r="AA106" s="73"/>
      <c r="AB106" s="73"/>
      <c r="AC106" s="74"/>
      <c r="AD106" s="79">
        <v>90</v>
      </c>
      <c r="AE106" s="79">
        <v>229</v>
      </c>
      <c r="AF106" s="79">
        <v>38477</v>
      </c>
      <c r="AG106" s="79">
        <v>196</v>
      </c>
      <c r="AH106" s="79"/>
      <c r="AI106" s="79" t="s">
        <v>735</v>
      </c>
      <c r="AJ106" s="79" t="s">
        <v>817</v>
      </c>
      <c r="AK106" s="79"/>
      <c r="AL106" s="79"/>
      <c r="AM106" s="81">
        <v>42335.874444444446</v>
      </c>
      <c r="AN106" s="79" t="s">
        <v>1016</v>
      </c>
      <c r="AO106" s="83" t="s">
        <v>1120</v>
      </c>
      <c r="AP106" s="79" t="s">
        <v>66</v>
      </c>
      <c r="AQ106" s="2"/>
      <c r="AR106" s="3"/>
      <c r="AS106" s="3"/>
      <c r="AT106" s="3"/>
      <c r="AU106" s="3"/>
    </row>
    <row r="107" spans="1:47" x14ac:dyDescent="0.25">
      <c r="A107" s="66" t="s">
        <v>275</v>
      </c>
      <c r="B107" s="67"/>
      <c r="C107" s="67"/>
      <c r="D107" s="68"/>
      <c r="E107" s="70"/>
      <c r="F107" s="104" t="s">
        <v>1008</v>
      </c>
      <c r="G107" s="67"/>
      <c r="H107" s="71"/>
      <c r="I107" s="72"/>
      <c r="J107" s="72"/>
      <c r="K107" s="71" t="s">
        <v>1233</v>
      </c>
      <c r="L107" s="75"/>
      <c r="M107" s="76"/>
      <c r="N107" s="76"/>
      <c r="O107" s="77"/>
      <c r="P107" s="78"/>
      <c r="Q107" s="78"/>
      <c r="R107" s="87"/>
      <c r="S107" s="87"/>
      <c r="T107" s="87"/>
      <c r="U107" s="87"/>
      <c r="V107" s="88"/>
      <c r="W107" s="88"/>
      <c r="X107" s="88"/>
      <c r="Y107" s="88"/>
      <c r="Z107" s="51"/>
      <c r="AA107" s="73"/>
      <c r="AB107" s="73"/>
      <c r="AC107" s="74"/>
      <c r="AD107" s="79">
        <v>244</v>
      </c>
      <c r="AE107" s="79">
        <v>262</v>
      </c>
      <c r="AF107" s="79">
        <v>19598</v>
      </c>
      <c r="AG107" s="79">
        <v>1302</v>
      </c>
      <c r="AH107" s="79"/>
      <c r="AI107" s="79" t="s">
        <v>736</v>
      </c>
      <c r="AJ107" s="79" t="s">
        <v>818</v>
      </c>
      <c r="AK107" s="83" t="s">
        <v>873</v>
      </c>
      <c r="AL107" s="79"/>
      <c r="AM107" s="81">
        <v>40931.70071759259</v>
      </c>
      <c r="AN107" s="79" t="s">
        <v>1016</v>
      </c>
      <c r="AO107" s="83" t="s">
        <v>1121</v>
      </c>
      <c r="AP107" s="79" t="s">
        <v>66</v>
      </c>
      <c r="AQ107" s="2"/>
      <c r="AR107" s="3"/>
      <c r="AS107" s="3"/>
      <c r="AT107" s="3"/>
      <c r="AU107" s="3"/>
    </row>
    <row r="108" spans="1:47" x14ac:dyDescent="0.25">
      <c r="A108" s="66" t="s">
        <v>276</v>
      </c>
      <c r="B108" s="67"/>
      <c r="C108" s="67"/>
      <c r="D108" s="68"/>
      <c r="E108" s="70"/>
      <c r="F108" s="104" t="s">
        <v>1009</v>
      </c>
      <c r="G108" s="67"/>
      <c r="H108" s="71"/>
      <c r="I108" s="72"/>
      <c r="J108" s="72"/>
      <c r="K108" s="71" t="s">
        <v>1234</v>
      </c>
      <c r="L108" s="75"/>
      <c r="M108" s="76"/>
      <c r="N108" s="76"/>
      <c r="O108" s="77"/>
      <c r="P108" s="78"/>
      <c r="Q108" s="78"/>
      <c r="R108" s="87"/>
      <c r="S108" s="87"/>
      <c r="T108" s="87"/>
      <c r="U108" s="87"/>
      <c r="V108" s="88"/>
      <c r="W108" s="88"/>
      <c r="X108" s="88"/>
      <c r="Y108" s="88"/>
      <c r="Z108" s="51"/>
      <c r="AA108" s="73"/>
      <c r="AB108" s="73"/>
      <c r="AC108" s="74"/>
      <c r="AD108" s="79">
        <v>17</v>
      </c>
      <c r="AE108" s="79">
        <v>387</v>
      </c>
      <c r="AF108" s="79">
        <v>104129</v>
      </c>
      <c r="AG108" s="79">
        <v>0</v>
      </c>
      <c r="AH108" s="79"/>
      <c r="AI108" s="79"/>
      <c r="AJ108" s="79" t="s">
        <v>819</v>
      </c>
      <c r="AK108" s="83" t="s">
        <v>874</v>
      </c>
      <c r="AL108" s="79"/>
      <c r="AM108" s="81">
        <v>41393.992534722223</v>
      </c>
      <c r="AN108" s="79" t="s">
        <v>1016</v>
      </c>
      <c r="AO108" s="83" t="s">
        <v>1122</v>
      </c>
      <c r="AP108" s="79" t="s">
        <v>66</v>
      </c>
      <c r="AQ108" s="2"/>
      <c r="AR108" s="3"/>
      <c r="AS108" s="3"/>
      <c r="AT108" s="3"/>
      <c r="AU108" s="3"/>
    </row>
    <row r="109" spans="1:47" x14ac:dyDescent="0.25">
      <c r="A109" s="66" t="s">
        <v>277</v>
      </c>
      <c r="B109" s="67"/>
      <c r="C109" s="67"/>
      <c r="D109" s="68"/>
      <c r="E109" s="70"/>
      <c r="F109" s="104" t="s">
        <v>1010</v>
      </c>
      <c r="G109" s="67"/>
      <c r="H109" s="71"/>
      <c r="I109" s="72"/>
      <c r="J109" s="72"/>
      <c r="K109" s="71" t="s">
        <v>1235</v>
      </c>
      <c r="L109" s="75"/>
      <c r="M109" s="76"/>
      <c r="N109" s="76"/>
      <c r="O109" s="77"/>
      <c r="P109" s="78"/>
      <c r="Q109" s="78"/>
      <c r="R109" s="87"/>
      <c r="S109" s="87"/>
      <c r="T109" s="87"/>
      <c r="U109" s="87"/>
      <c r="V109" s="88"/>
      <c r="W109" s="88"/>
      <c r="X109" s="88"/>
      <c r="Y109" s="88"/>
      <c r="Z109" s="51"/>
      <c r="AA109" s="73"/>
      <c r="AB109" s="73"/>
      <c r="AC109" s="74"/>
      <c r="AD109" s="79">
        <v>294</v>
      </c>
      <c r="AE109" s="79">
        <v>661</v>
      </c>
      <c r="AF109" s="79">
        <v>29546</v>
      </c>
      <c r="AG109" s="79">
        <v>19355</v>
      </c>
      <c r="AH109" s="79">
        <v>-18000</v>
      </c>
      <c r="AI109" s="79" t="s">
        <v>737</v>
      </c>
      <c r="AJ109" s="79" t="s">
        <v>820</v>
      </c>
      <c r="AK109" s="79"/>
      <c r="AL109" s="79" t="s">
        <v>879</v>
      </c>
      <c r="AM109" s="81">
        <v>41381.973668981482</v>
      </c>
      <c r="AN109" s="79" t="s">
        <v>1016</v>
      </c>
      <c r="AO109" s="83" t="s">
        <v>1123</v>
      </c>
      <c r="AP109" s="79" t="s">
        <v>66</v>
      </c>
      <c r="AQ109" s="2"/>
      <c r="AR109" s="3"/>
      <c r="AS109" s="3"/>
      <c r="AT109" s="3"/>
      <c r="AU109" s="3"/>
    </row>
    <row r="110" spans="1:47" x14ac:dyDescent="0.25">
      <c r="A110" s="66" t="s">
        <v>298</v>
      </c>
      <c r="B110" s="67"/>
      <c r="C110" s="67"/>
      <c r="D110" s="68"/>
      <c r="E110" s="70"/>
      <c r="F110" s="104" t="s">
        <v>1011</v>
      </c>
      <c r="G110" s="67"/>
      <c r="H110" s="71"/>
      <c r="I110" s="72"/>
      <c r="J110" s="72"/>
      <c r="K110" s="71" t="s">
        <v>1236</v>
      </c>
      <c r="L110" s="75"/>
      <c r="M110" s="76"/>
      <c r="N110" s="76"/>
      <c r="O110" s="77"/>
      <c r="P110" s="78"/>
      <c r="Q110" s="78"/>
      <c r="R110" s="87"/>
      <c r="S110" s="87"/>
      <c r="T110" s="87"/>
      <c r="U110" s="87"/>
      <c r="V110" s="88"/>
      <c r="W110" s="88"/>
      <c r="X110" s="88"/>
      <c r="Y110" s="88"/>
      <c r="Z110" s="51"/>
      <c r="AA110" s="73"/>
      <c r="AB110" s="73"/>
      <c r="AC110" s="74"/>
      <c r="AD110" s="79">
        <v>0</v>
      </c>
      <c r="AE110" s="79">
        <v>4456</v>
      </c>
      <c r="AF110" s="79">
        <v>2</v>
      </c>
      <c r="AG110" s="79">
        <v>0</v>
      </c>
      <c r="AH110" s="79"/>
      <c r="AI110" s="79" t="s">
        <v>738</v>
      </c>
      <c r="AJ110" s="79"/>
      <c r="AK110" s="83" t="s">
        <v>875</v>
      </c>
      <c r="AL110" s="79"/>
      <c r="AM110" s="81">
        <v>42713.926793981482</v>
      </c>
      <c r="AN110" s="79" t="s">
        <v>1016</v>
      </c>
      <c r="AO110" s="83" t="s">
        <v>1124</v>
      </c>
      <c r="AP110" s="79" t="s">
        <v>65</v>
      </c>
      <c r="AQ110" s="2"/>
      <c r="AR110" s="3"/>
      <c r="AS110" s="3"/>
      <c r="AT110" s="3"/>
      <c r="AU110" s="3"/>
    </row>
    <row r="111" spans="1:47" x14ac:dyDescent="0.25">
      <c r="A111" s="66" t="s">
        <v>299</v>
      </c>
      <c r="B111" s="67"/>
      <c r="C111" s="67"/>
      <c r="D111" s="68"/>
      <c r="E111" s="70"/>
      <c r="F111" s="104" t="s">
        <v>1012</v>
      </c>
      <c r="G111" s="67"/>
      <c r="H111" s="71"/>
      <c r="I111" s="72"/>
      <c r="J111" s="72"/>
      <c r="K111" s="71" t="s">
        <v>1237</v>
      </c>
      <c r="L111" s="75"/>
      <c r="M111" s="76"/>
      <c r="N111" s="76"/>
      <c r="O111" s="77"/>
      <c r="P111" s="78"/>
      <c r="Q111" s="78"/>
      <c r="R111" s="87"/>
      <c r="S111" s="87"/>
      <c r="T111" s="87"/>
      <c r="U111" s="87"/>
      <c r="V111" s="88"/>
      <c r="W111" s="88"/>
      <c r="X111" s="88"/>
      <c r="Y111" s="88"/>
      <c r="Z111" s="51"/>
      <c r="AA111" s="73"/>
      <c r="AB111" s="73"/>
      <c r="AC111" s="74"/>
      <c r="AD111" s="79">
        <v>442</v>
      </c>
      <c r="AE111" s="79">
        <v>2774195</v>
      </c>
      <c r="AF111" s="79">
        <v>30679</v>
      </c>
      <c r="AG111" s="79">
        <v>21949</v>
      </c>
      <c r="AH111" s="79">
        <v>-32400</v>
      </c>
      <c r="AI111" s="79" t="s">
        <v>739</v>
      </c>
      <c r="AJ111" s="79"/>
      <c r="AK111" s="83" t="s">
        <v>876</v>
      </c>
      <c r="AL111" s="79" t="s">
        <v>903</v>
      </c>
      <c r="AM111" s="81">
        <v>39848.984537037039</v>
      </c>
      <c r="AN111" s="79" t="s">
        <v>1016</v>
      </c>
      <c r="AO111" s="83" t="s">
        <v>1125</v>
      </c>
      <c r="AP111" s="79" t="s">
        <v>65</v>
      </c>
      <c r="AQ111" s="2"/>
      <c r="AR111" s="3"/>
      <c r="AS111" s="3"/>
      <c r="AT111" s="3"/>
      <c r="AU111" s="3"/>
    </row>
    <row r="112" spans="1:47" x14ac:dyDescent="0.25">
      <c r="A112" s="66" t="s">
        <v>278</v>
      </c>
      <c r="B112" s="67"/>
      <c r="C112" s="67"/>
      <c r="D112" s="68"/>
      <c r="E112" s="70"/>
      <c r="F112" s="104" t="s">
        <v>1013</v>
      </c>
      <c r="G112" s="67"/>
      <c r="H112" s="71"/>
      <c r="I112" s="72"/>
      <c r="J112" s="72"/>
      <c r="K112" s="71" t="s">
        <v>1238</v>
      </c>
      <c r="L112" s="75"/>
      <c r="M112" s="76"/>
      <c r="N112" s="76"/>
      <c r="O112" s="77"/>
      <c r="P112" s="78"/>
      <c r="Q112" s="78"/>
      <c r="R112" s="87"/>
      <c r="S112" s="87"/>
      <c r="T112" s="87"/>
      <c r="U112" s="87"/>
      <c r="V112" s="88"/>
      <c r="W112" s="88"/>
      <c r="X112" s="88"/>
      <c r="Y112" s="88"/>
      <c r="Z112" s="51"/>
      <c r="AA112" s="73"/>
      <c r="AB112" s="73"/>
      <c r="AC112" s="74"/>
      <c r="AD112" s="79">
        <v>4211</v>
      </c>
      <c r="AE112" s="79">
        <v>1746</v>
      </c>
      <c r="AF112" s="79">
        <v>6373</v>
      </c>
      <c r="AG112" s="79">
        <v>3986</v>
      </c>
      <c r="AH112" s="79"/>
      <c r="AI112" s="79" t="s">
        <v>740</v>
      </c>
      <c r="AJ112" s="79" t="s">
        <v>821</v>
      </c>
      <c r="AK112" s="83" t="s">
        <v>877</v>
      </c>
      <c r="AL112" s="79"/>
      <c r="AM112" s="81">
        <v>42716.048310185186</v>
      </c>
      <c r="AN112" s="79" t="s">
        <v>1016</v>
      </c>
      <c r="AO112" s="83" t="s">
        <v>1126</v>
      </c>
      <c r="AP112" s="79" t="s">
        <v>66</v>
      </c>
      <c r="AQ112" s="2"/>
      <c r="AR112" s="3"/>
      <c r="AS112" s="3"/>
      <c r="AT112" s="3"/>
      <c r="AU112" s="3"/>
    </row>
    <row r="113" spans="1:47" x14ac:dyDescent="0.25">
      <c r="A113" s="66" t="s">
        <v>300</v>
      </c>
      <c r="B113" s="67"/>
      <c r="C113" s="67"/>
      <c r="D113" s="68"/>
      <c r="E113" s="70"/>
      <c r="F113" s="104" t="s">
        <v>1014</v>
      </c>
      <c r="G113" s="67"/>
      <c r="H113" s="71"/>
      <c r="I113" s="72"/>
      <c r="J113" s="72"/>
      <c r="K113" s="71" t="s">
        <v>1239</v>
      </c>
      <c r="L113" s="75"/>
      <c r="M113" s="76"/>
      <c r="N113" s="76"/>
      <c r="O113" s="77"/>
      <c r="P113" s="78"/>
      <c r="Q113" s="78"/>
      <c r="R113" s="87"/>
      <c r="S113" s="87"/>
      <c r="T113" s="87"/>
      <c r="U113" s="87"/>
      <c r="V113" s="88"/>
      <c r="W113" s="88"/>
      <c r="X113" s="88"/>
      <c r="Y113" s="88"/>
      <c r="Z113" s="51"/>
      <c r="AA113" s="73"/>
      <c r="AB113" s="73"/>
      <c r="AC113" s="74"/>
      <c r="AD113" s="79">
        <v>14248</v>
      </c>
      <c r="AE113" s="79">
        <v>519361</v>
      </c>
      <c r="AF113" s="79">
        <v>16489</v>
      </c>
      <c r="AG113" s="79">
        <v>5577</v>
      </c>
      <c r="AH113" s="79">
        <v>-28800</v>
      </c>
      <c r="AI113" s="79" t="s">
        <v>741</v>
      </c>
      <c r="AJ113" s="79" t="s">
        <v>751</v>
      </c>
      <c r="AK113" s="83" t="s">
        <v>878</v>
      </c>
      <c r="AL113" s="79" t="s">
        <v>880</v>
      </c>
      <c r="AM113" s="81">
        <v>39876.816087962965</v>
      </c>
      <c r="AN113" s="79" t="s">
        <v>1016</v>
      </c>
      <c r="AO113" s="83" t="s">
        <v>1127</v>
      </c>
      <c r="AP113" s="79" t="s">
        <v>65</v>
      </c>
      <c r="AQ113" s="2"/>
      <c r="AR113" s="3"/>
      <c r="AS113" s="3"/>
      <c r="AT113" s="3"/>
      <c r="AU113" s="3"/>
    </row>
    <row r="114" spans="1:47" x14ac:dyDescent="0.25">
      <c r="A114" s="89" t="s">
        <v>280</v>
      </c>
      <c r="B114" s="90"/>
      <c r="C114" s="90"/>
      <c r="D114" s="91"/>
      <c r="E114" s="92"/>
      <c r="F114" s="105" t="s">
        <v>1015</v>
      </c>
      <c r="G114" s="90"/>
      <c r="H114" s="93"/>
      <c r="I114" s="94"/>
      <c r="J114" s="94"/>
      <c r="K114" s="93" t="s">
        <v>1240</v>
      </c>
      <c r="L114" s="95"/>
      <c r="M114" s="96"/>
      <c r="N114" s="96"/>
      <c r="O114" s="97"/>
      <c r="P114" s="98"/>
      <c r="Q114" s="98"/>
      <c r="R114" s="99"/>
      <c r="S114" s="99"/>
      <c r="T114" s="99"/>
      <c r="U114" s="99"/>
      <c r="V114" s="100"/>
      <c r="W114" s="100"/>
      <c r="X114" s="100"/>
      <c r="Y114" s="100"/>
      <c r="Z114" s="101"/>
      <c r="AA114" s="102"/>
      <c r="AB114" s="102"/>
      <c r="AC114" s="103"/>
      <c r="AD114" s="79">
        <v>174</v>
      </c>
      <c r="AE114" s="79">
        <v>63</v>
      </c>
      <c r="AF114" s="79">
        <v>2840</v>
      </c>
      <c r="AG114" s="79">
        <v>2243</v>
      </c>
      <c r="AH114" s="79"/>
      <c r="AI114" s="79" t="s">
        <v>742</v>
      </c>
      <c r="AJ114" s="79"/>
      <c r="AK114" s="79"/>
      <c r="AL114" s="79"/>
      <c r="AM114" s="81">
        <v>42337.125775462962</v>
      </c>
      <c r="AN114" s="79" t="s">
        <v>1016</v>
      </c>
      <c r="AO114" s="83" t="s">
        <v>1128</v>
      </c>
      <c r="AP114" s="79" t="s">
        <v>66</v>
      </c>
      <c r="AQ114" s="2"/>
      <c r="AR114" s="3"/>
      <c r="AS114" s="3"/>
      <c r="AT114" s="3"/>
      <c r="AU114" s="3"/>
    </row>
    <row r="115" spans="1:47" x14ac:dyDescent="0.25">
      <c r="A115" s="66" t="s">
        <v>1243</v>
      </c>
      <c r="B115" s="67"/>
      <c r="C115" s="67"/>
      <c r="D115" s="68"/>
      <c r="E115" s="110"/>
      <c r="F115" s="104" t="s">
        <v>1270</v>
      </c>
      <c r="G115" s="111"/>
      <c r="H115" s="71"/>
      <c r="I115" s="72"/>
      <c r="J115" s="112"/>
      <c r="K115" s="71" t="s">
        <v>1278</v>
      </c>
      <c r="L115" s="113"/>
      <c r="M115" s="76"/>
      <c r="N115" s="76"/>
      <c r="O115" s="77"/>
      <c r="P115" s="78"/>
      <c r="Q115" s="78"/>
      <c r="R115" s="87"/>
      <c r="S115" s="87"/>
      <c r="T115" s="87"/>
      <c r="U115" s="87"/>
      <c r="V115" s="88"/>
      <c r="W115" s="88"/>
      <c r="X115" s="88"/>
      <c r="Y115" s="88"/>
      <c r="Z115" s="51"/>
      <c r="AA115" s="73"/>
      <c r="AB115" s="73"/>
      <c r="AC115" s="74"/>
      <c r="AD115" s="80">
        <v>188</v>
      </c>
      <c r="AE115" s="80">
        <v>590</v>
      </c>
      <c r="AF115" s="80">
        <v>65560</v>
      </c>
      <c r="AG115" s="80">
        <v>1080</v>
      </c>
      <c r="AH115" s="80">
        <v>3600</v>
      </c>
      <c r="AI115" s="80" t="s">
        <v>1261</v>
      </c>
      <c r="AJ115" s="80"/>
      <c r="AK115" s="84" t="s">
        <v>1267</v>
      </c>
      <c r="AL115" s="80" t="s">
        <v>891</v>
      </c>
      <c r="AM115" s="82">
        <v>40940.812013888892</v>
      </c>
      <c r="AN115" s="80" t="s">
        <v>1016</v>
      </c>
      <c r="AO115" s="84" t="s">
        <v>1274</v>
      </c>
      <c r="AP115" s="80" t="s">
        <v>66</v>
      </c>
    </row>
    <row r="116" spans="1:47" x14ac:dyDescent="0.25">
      <c r="A116" s="66" t="s">
        <v>1244</v>
      </c>
      <c r="B116" s="67"/>
      <c r="C116" s="67"/>
      <c r="D116" s="68"/>
      <c r="E116" s="110"/>
      <c r="F116" s="104" t="s">
        <v>1271</v>
      </c>
      <c r="G116" s="111"/>
      <c r="H116" s="71"/>
      <c r="I116" s="72"/>
      <c r="J116" s="112"/>
      <c r="K116" s="71" t="s">
        <v>1279</v>
      </c>
      <c r="L116" s="113"/>
      <c r="M116" s="76"/>
      <c r="N116" s="76"/>
      <c r="O116" s="77"/>
      <c r="P116" s="78"/>
      <c r="Q116" s="78"/>
      <c r="R116" s="87"/>
      <c r="S116" s="87"/>
      <c r="T116" s="87"/>
      <c r="U116" s="87"/>
      <c r="V116" s="88"/>
      <c r="W116" s="88"/>
      <c r="X116" s="88"/>
      <c r="Y116" s="88"/>
      <c r="Z116" s="51"/>
      <c r="AA116" s="73"/>
      <c r="AB116" s="73"/>
      <c r="AC116" s="74"/>
      <c r="AD116" s="80">
        <v>639</v>
      </c>
      <c r="AE116" s="80">
        <v>719</v>
      </c>
      <c r="AF116" s="80">
        <v>615703</v>
      </c>
      <c r="AG116" s="80">
        <v>3</v>
      </c>
      <c r="AH116" s="80"/>
      <c r="AI116" s="80"/>
      <c r="AJ116" s="80" t="s">
        <v>1264</v>
      </c>
      <c r="AK116" s="80"/>
      <c r="AL116" s="80"/>
      <c r="AM116" s="82">
        <v>41122.93650462963</v>
      </c>
      <c r="AN116" s="80" t="s">
        <v>1016</v>
      </c>
      <c r="AO116" s="84" t="s">
        <v>1275</v>
      </c>
      <c r="AP116" s="80" t="s">
        <v>66</v>
      </c>
    </row>
    <row r="117" spans="1:47" x14ac:dyDescent="0.25">
      <c r="A117" s="66" t="s">
        <v>1245</v>
      </c>
      <c r="B117" s="67"/>
      <c r="C117" s="67"/>
      <c r="D117" s="68"/>
      <c r="E117" s="110"/>
      <c r="F117" s="104" t="s">
        <v>1272</v>
      </c>
      <c r="G117" s="111"/>
      <c r="H117" s="71"/>
      <c r="I117" s="72"/>
      <c r="J117" s="112"/>
      <c r="K117" s="71" t="s">
        <v>1280</v>
      </c>
      <c r="L117" s="113"/>
      <c r="M117" s="76"/>
      <c r="N117" s="76"/>
      <c r="O117" s="77"/>
      <c r="P117" s="78"/>
      <c r="Q117" s="78"/>
      <c r="R117" s="87"/>
      <c r="S117" s="87"/>
      <c r="T117" s="87"/>
      <c r="U117" s="87"/>
      <c r="V117" s="88"/>
      <c r="W117" s="88"/>
      <c r="X117" s="88"/>
      <c r="Y117" s="88"/>
      <c r="Z117" s="51"/>
      <c r="AA117" s="73"/>
      <c r="AB117" s="73"/>
      <c r="AC117" s="74"/>
      <c r="AD117" s="80">
        <v>1656</v>
      </c>
      <c r="AE117" s="80">
        <v>78791</v>
      </c>
      <c r="AF117" s="80">
        <v>130023</v>
      </c>
      <c r="AG117" s="80">
        <v>1314</v>
      </c>
      <c r="AH117" s="80">
        <v>0</v>
      </c>
      <c r="AI117" s="80" t="s">
        <v>1262</v>
      </c>
      <c r="AJ117" s="80" t="s">
        <v>1265</v>
      </c>
      <c r="AK117" s="84" t="s">
        <v>1268</v>
      </c>
      <c r="AL117" s="80" t="s">
        <v>766</v>
      </c>
      <c r="AM117" s="82">
        <v>39909.390740740739</v>
      </c>
      <c r="AN117" s="80" t="s">
        <v>1016</v>
      </c>
      <c r="AO117" s="84" t="s">
        <v>1276</v>
      </c>
      <c r="AP117" s="80" t="s">
        <v>66</v>
      </c>
    </row>
    <row r="118" spans="1:47" x14ac:dyDescent="0.25">
      <c r="A118" s="89" t="s">
        <v>1246</v>
      </c>
      <c r="B118" s="90"/>
      <c r="C118" s="90"/>
      <c r="D118" s="91"/>
      <c r="E118" s="92"/>
      <c r="F118" s="105" t="s">
        <v>1273</v>
      </c>
      <c r="G118" s="90"/>
      <c r="H118" s="93"/>
      <c r="I118" s="94"/>
      <c r="J118" s="94"/>
      <c r="K118" s="93" t="s">
        <v>1281</v>
      </c>
      <c r="L118" s="95"/>
      <c r="M118" s="96"/>
      <c r="N118" s="96"/>
      <c r="O118" s="97"/>
      <c r="P118" s="98"/>
      <c r="Q118" s="98"/>
      <c r="R118" s="99"/>
      <c r="S118" s="99"/>
      <c r="T118" s="99"/>
      <c r="U118" s="99"/>
      <c r="V118" s="100"/>
      <c r="W118" s="100"/>
      <c r="X118" s="100"/>
      <c r="Y118" s="100"/>
      <c r="Z118" s="101"/>
      <c r="AA118" s="102"/>
      <c r="AB118" s="102"/>
      <c r="AC118" s="103"/>
      <c r="AD118" s="106">
        <v>1592</v>
      </c>
      <c r="AE118" s="106">
        <v>2136</v>
      </c>
      <c r="AF118" s="106">
        <v>340141</v>
      </c>
      <c r="AG118" s="106">
        <v>1651</v>
      </c>
      <c r="AH118" s="106">
        <v>0</v>
      </c>
      <c r="AI118" s="106" t="s">
        <v>1263</v>
      </c>
      <c r="AJ118" s="106" t="s">
        <v>1266</v>
      </c>
      <c r="AK118" s="106"/>
      <c r="AL118" s="106" t="s">
        <v>1269</v>
      </c>
      <c r="AM118" s="107">
        <v>40281.618125000001</v>
      </c>
      <c r="AN118" s="106" t="s">
        <v>1016</v>
      </c>
      <c r="AO118" s="108" t="s">
        <v>1277</v>
      </c>
      <c r="AP118" s="106" t="s">
        <v>66</v>
      </c>
    </row>
    <row r="119" spans="1:47" x14ac:dyDescent="0.25">
      <c r="A119" s="66" t="s">
        <v>1284</v>
      </c>
      <c r="B119" s="67"/>
      <c r="C119" s="67"/>
      <c r="D119" s="68"/>
      <c r="E119" s="110"/>
      <c r="F119" s="104" t="s">
        <v>1329</v>
      </c>
      <c r="G119" s="111"/>
      <c r="H119" s="71"/>
      <c r="I119" s="72"/>
      <c r="J119" s="112"/>
      <c r="K119" s="71" t="s">
        <v>1345</v>
      </c>
      <c r="L119" s="113"/>
      <c r="M119" s="76"/>
      <c r="N119" s="76"/>
      <c r="O119" s="77"/>
      <c r="P119" s="78"/>
      <c r="Q119" s="78"/>
      <c r="R119" s="87"/>
      <c r="S119" s="87"/>
      <c r="T119" s="87"/>
      <c r="U119" s="87"/>
      <c r="V119" s="88"/>
      <c r="W119" s="88"/>
      <c r="X119" s="88"/>
      <c r="Y119" s="88"/>
      <c r="Z119" s="51"/>
      <c r="AA119" s="73"/>
      <c r="AB119" s="73"/>
      <c r="AC119" s="74"/>
      <c r="AD119" s="80">
        <v>6</v>
      </c>
      <c r="AE119" s="80">
        <v>1152</v>
      </c>
      <c r="AF119" s="80">
        <v>586480</v>
      </c>
      <c r="AG119" s="80">
        <v>0</v>
      </c>
      <c r="AH119" s="80">
        <v>-28800</v>
      </c>
      <c r="AI119" s="80" t="s">
        <v>1313</v>
      </c>
      <c r="AJ119" s="80" t="s">
        <v>1319</v>
      </c>
      <c r="AK119" s="84" t="s">
        <v>1324</v>
      </c>
      <c r="AL119" s="80" t="s">
        <v>880</v>
      </c>
      <c r="AM119" s="82">
        <v>40640.18409722222</v>
      </c>
      <c r="AN119" s="80" t="s">
        <v>1016</v>
      </c>
      <c r="AO119" s="84" t="s">
        <v>1337</v>
      </c>
      <c r="AP119" s="80" t="s">
        <v>66</v>
      </c>
    </row>
    <row r="120" spans="1:47" x14ac:dyDescent="0.25">
      <c r="A120" s="66" t="s">
        <v>1285</v>
      </c>
      <c r="B120" s="67"/>
      <c r="C120" s="67"/>
      <c r="D120" s="68"/>
      <c r="E120" s="110"/>
      <c r="F120" s="104" t="s">
        <v>1330</v>
      </c>
      <c r="G120" s="111"/>
      <c r="H120" s="71"/>
      <c r="I120" s="72"/>
      <c r="J120" s="112"/>
      <c r="K120" s="71" t="s">
        <v>1346</v>
      </c>
      <c r="L120" s="113"/>
      <c r="M120" s="76"/>
      <c r="N120" s="76"/>
      <c r="O120" s="77"/>
      <c r="P120" s="78"/>
      <c r="Q120" s="78"/>
      <c r="R120" s="87"/>
      <c r="S120" s="87"/>
      <c r="T120" s="87"/>
      <c r="U120" s="87"/>
      <c r="V120" s="88"/>
      <c r="W120" s="88"/>
      <c r="X120" s="88"/>
      <c r="Y120" s="88"/>
      <c r="Z120" s="51"/>
      <c r="AA120" s="73"/>
      <c r="AB120" s="73"/>
      <c r="AC120" s="74"/>
      <c r="AD120" s="80">
        <v>125</v>
      </c>
      <c r="AE120" s="80">
        <v>462</v>
      </c>
      <c r="AF120" s="80">
        <v>23210</v>
      </c>
      <c r="AG120" s="80">
        <v>926</v>
      </c>
      <c r="AH120" s="80">
        <v>7200</v>
      </c>
      <c r="AI120" s="80"/>
      <c r="AJ120" s="80" t="s">
        <v>1320</v>
      </c>
      <c r="AK120" s="80"/>
      <c r="AL120" s="80" t="s">
        <v>1327</v>
      </c>
      <c r="AM120" s="82">
        <v>41134.033912037034</v>
      </c>
      <c r="AN120" s="80" t="s">
        <v>1016</v>
      </c>
      <c r="AO120" s="84" t="s">
        <v>1338</v>
      </c>
      <c r="AP120" s="80" t="s">
        <v>66</v>
      </c>
    </row>
    <row r="121" spans="1:47" x14ac:dyDescent="0.25">
      <c r="A121" s="66" t="s">
        <v>1286</v>
      </c>
      <c r="B121" s="67"/>
      <c r="C121" s="67"/>
      <c r="D121" s="68"/>
      <c r="E121" s="110"/>
      <c r="F121" s="104" t="s">
        <v>1331</v>
      </c>
      <c r="G121" s="111"/>
      <c r="H121" s="71"/>
      <c r="I121" s="72"/>
      <c r="J121" s="112"/>
      <c r="K121" s="71" t="s">
        <v>1347</v>
      </c>
      <c r="L121" s="113"/>
      <c r="M121" s="76"/>
      <c r="N121" s="76"/>
      <c r="O121" s="77"/>
      <c r="P121" s="78"/>
      <c r="Q121" s="78"/>
      <c r="R121" s="87"/>
      <c r="S121" s="87"/>
      <c r="T121" s="87"/>
      <c r="U121" s="87"/>
      <c r="V121" s="88"/>
      <c r="W121" s="88"/>
      <c r="X121" s="88"/>
      <c r="Y121" s="88"/>
      <c r="Z121" s="51"/>
      <c r="AA121" s="73"/>
      <c r="AB121" s="73"/>
      <c r="AC121" s="74"/>
      <c r="AD121" s="80">
        <v>3152</v>
      </c>
      <c r="AE121" s="80">
        <v>5449</v>
      </c>
      <c r="AF121" s="80">
        <v>72712</v>
      </c>
      <c r="AG121" s="80">
        <v>19399</v>
      </c>
      <c r="AH121" s="80">
        <v>-18000</v>
      </c>
      <c r="AI121" s="80" t="s">
        <v>1314</v>
      </c>
      <c r="AJ121" s="80" t="s">
        <v>744</v>
      </c>
      <c r="AK121" s="80"/>
      <c r="AL121" s="80" t="s">
        <v>879</v>
      </c>
      <c r="AM121" s="82">
        <v>40862.158182870371</v>
      </c>
      <c r="AN121" s="80" t="s">
        <v>1016</v>
      </c>
      <c r="AO121" s="84" t="s">
        <v>1339</v>
      </c>
      <c r="AP121" s="80" t="s">
        <v>66</v>
      </c>
    </row>
    <row r="122" spans="1:47" x14ac:dyDescent="0.25">
      <c r="A122" s="66" t="s">
        <v>1287</v>
      </c>
      <c r="B122" s="67"/>
      <c r="C122" s="67"/>
      <c r="D122" s="68"/>
      <c r="E122" s="110"/>
      <c r="F122" s="104" t="s">
        <v>1332</v>
      </c>
      <c r="G122" s="111"/>
      <c r="H122" s="71"/>
      <c r="I122" s="72"/>
      <c r="J122" s="112"/>
      <c r="K122" s="71" t="s">
        <v>1348</v>
      </c>
      <c r="L122" s="113"/>
      <c r="M122" s="76"/>
      <c r="N122" s="76"/>
      <c r="O122" s="77"/>
      <c r="P122" s="78"/>
      <c r="Q122" s="78"/>
      <c r="R122" s="87"/>
      <c r="S122" s="87"/>
      <c r="T122" s="87"/>
      <c r="U122" s="87"/>
      <c r="V122" s="88"/>
      <c r="W122" s="88"/>
      <c r="X122" s="88"/>
      <c r="Y122" s="88"/>
      <c r="Z122" s="51"/>
      <c r="AA122" s="73"/>
      <c r="AB122" s="73"/>
      <c r="AC122" s="74"/>
      <c r="AD122" s="80">
        <v>1580</v>
      </c>
      <c r="AE122" s="80">
        <v>915</v>
      </c>
      <c r="AF122" s="80">
        <v>13167</v>
      </c>
      <c r="AG122" s="80">
        <v>0</v>
      </c>
      <c r="AH122" s="80">
        <v>-28800</v>
      </c>
      <c r="AI122" s="80" t="s">
        <v>1315</v>
      </c>
      <c r="AJ122" s="80" t="s">
        <v>817</v>
      </c>
      <c r="AK122" s="80"/>
      <c r="AL122" s="80" t="s">
        <v>880</v>
      </c>
      <c r="AM122" s="82">
        <v>42682.17800925926</v>
      </c>
      <c r="AN122" s="80" t="s">
        <v>1016</v>
      </c>
      <c r="AO122" s="84" t="s">
        <v>1340</v>
      </c>
      <c r="AP122" s="80" t="s">
        <v>66</v>
      </c>
    </row>
    <row r="123" spans="1:47" x14ac:dyDescent="0.25">
      <c r="A123" s="66" t="s">
        <v>1288</v>
      </c>
      <c r="B123" s="67"/>
      <c r="C123" s="67"/>
      <c r="D123" s="68"/>
      <c r="E123" s="110"/>
      <c r="F123" s="104" t="s">
        <v>1333</v>
      </c>
      <c r="G123" s="111"/>
      <c r="H123" s="71"/>
      <c r="I123" s="72"/>
      <c r="J123" s="112"/>
      <c r="K123" s="71" t="s">
        <v>1349</v>
      </c>
      <c r="L123" s="113"/>
      <c r="M123" s="76"/>
      <c r="N123" s="76"/>
      <c r="O123" s="77"/>
      <c r="P123" s="78"/>
      <c r="Q123" s="78"/>
      <c r="R123" s="87"/>
      <c r="S123" s="87"/>
      <c r="T123" s="87"/>
      <c r="U123" s="87"/>
      <c r="V123" s="88"/>
      <c r="W123" s="88"/>
      <c r="X123" s="88"/>
      <c r="Y123" s="88"/>
      <c r="Z123" s="51"/>
      <c r="AA123" s="73"/>
      <c r="AB123" s="73"/>
      <c r="AC123" s="74"/>
      <c r="AD123" s="80">
        <v>410</v>
      </c>
      <c r="AE123" s="80">
        <v>630</v>
      </c>
      <c r="AF123" s="80">
        <v>14984</v>
      </c>
      <c r="AG123" s="80">
        <v>18275</v>
      </c>
      <c r="AH123" s="80">
        <v>3600</v>
      </c>
      <c r="AI123" s="80"/>
      <c r="AJ123" s="80" t="s">
        <v>1321</v>
      </c>
      <c r="AK123" s="80"/>
      <c r="AL123" s="80" t="s">
        <v>891</v>
      </c>
      <c r="AM123" s="82">
        <v>41154.620196759257</v>
      </c>
      <c r="AN123" s="80" t="s">
        <v>1016</v>
      </c>
      <c r="AO123" s="84" t="s">
        <v>1341</v>
      </c>
      <c r="AP123" s="80" t="s">
        <v>66</v>
      </c>
    </row>
    <row r="124" spans="1:47" x14ac:dyDescent="0.25">
      <c r="A124" s="66" t="s">
        <v>1289</v>
      </c>
      <c r="B124" s="67"/>
      <c r="C124" s="67"/>
      <c r="D124" s="68"/>
      <c r="E124" s="110"/>
      <c r="F124" s="104" t="s">
        <v>1334</v>
      </c>
      <c r="G124" s="111"/>
      <c r="H124" s="71"/>
      <c r="I124" s="72"/>
      <c r="J124" s="112"/>
      <c r="K124" s="71" t="s">
        <v>1350</v>
      </c>
      <c r="L124" s="113"/>
      <c r="M124" s="76"/>
      <c r="N124" s="76"/>
      <c r="O124" s="77"/>
      <c r="P124" s="78"/>
      <c r="Q124" s="78"/>
      <c r="R124" s="87"/>
      <c r="S124" s="87"/>
      <c r="T124" s="87"/>
      <c r="U124" s="87"/>
      <c r="V124" s="88"/>
      <c r="W124" s="88"/>
      <c r="X124" s="88"/>
      <c r="Y124" s="88"/>
      <c r="Z124" s="51"/>
      <c r="AA124" s="73"/>
      <c r="AB124" s="73"/>
      <c r="AC124" s="74"/>
      <c r="AD124" s="80">
        <v>5450</v>
      </c>
      <c r="AE124" s="80">
        <v>5702</v>
      </c>
      <c r="AF124" s="80">
        <v>7587</v>
      </c>
      <c r="AG124" s="80">
        <v>9653</v>
      </c>
      <c r="AH124" s="80">
        <v>0</v>
      </c>
      <c r="AI124" s="80" t="s">
        <v>1316</v>
      </c>
      <c r="AJ124" s="80" t="s">
        <v>1322</v>
      </c>
      <c r="AK124" s="84" t="s">
        <v>1325</v>
      </c>
      <c r="AL124" s="80" t="s">
        <v>1328</v>
      </c>
      <c r="AM124" s="82">
        <v>40466.454212962963</v>
      </c>
      <c r="AN124" s="80" t="s">
        <v>1016</v>
      </c>
      <c r="AO124" s="84" t="s">
        <v>1342</v>
      </c>
      <c r="AP124" s="80" t="s">
        <v>66</v>
      </c>
    </row>
    <row r="125" spans="1:47" x14ac:dyDescent="0.25">
      <c r="A125" s="66" t="s">
        <v>1290</v>
      </c>
      <c r="B125" s="67"/>
      <c r="C125" s="67"/>
      <c r="D125" s="68"/>
      <c r="E125" s="110"/>
      <c r="F125" s="104" t="s">
        <v>1335</v>
      </c>
      <c r="G125" s="111"/>
      <c r="H125" s="71"/>
      <c r="I125" s="72"/>
      <c r="J125" s="112"/>
      <c r="K125" s="71" t="s">
        <v>1351</v>
      </c>
      <c r="L125" s="113"/>
      <c r="M125" s="76"/>
      <c r="N125" s="76"/>
      <c r="O125" s="77"/>
      <c r="P125" s="78"/>
      <c r="Q125" s="78"/>
      <c r="R125" s="87"/>
      <c r="S125" s="87"/>
      <c r="T125" s="87"/>
      <c r="U125" s="87"/>
      <c r="V125" s="88"/>
      <c r="W125" s="88"/>
      <c r="X125" s="88"/>
      <c r="Y125" s="88"/>
      <c r="Z125" s="51"/>
      <c r="AA125" s="73"/>
      <c r="AB125" s="73"/>
      <c r="AC125" s="74"/>
      <c r="AD125" s="80">
        <v>576</v>
      </c>
      <c r="AE125" s="80">
        <v>205</v>
      </c>
      <c r="AF125" s="80">
        <v>9740</v>
      </c>
      <c r="AG125" s="80">
        <v>16726</v>
      </c>
      <c r="AH125" s="80">
        <v>3600</v>
      </c>
      <c r="AI125" s="80" t="s">
        <v>1317</v>
      </c>
      <c r="AJ125" s="80" t="s">
        <v>1323</v>
      </c>
      <c r="AK125" s="80"/>
      <c r="AL125" s="80" t="s">
        <v>901</v>
      </c>
      <c r="AM125" s="82">
        <v>41382.334074074075</v>
      </c>
      <c r="AN125" s="80" t="s">
        <v>1016</v>
      </c>
      <c r="AO125" s="84" t="s">
        <v>1343</v>
      </c>
      <c r="AP125" s="80" t="s">
        <v>66</v>
      </c>
    </row>
    <row r="126" spans="1:47" x14ac:dyDescent="0.25">
      <c r="A126" s="89" t="s">
        <v>1291</v>
      </c>
      <c r="B126" s="90"/>
      <c r="C126" s="90"/>
      <c r="D126" s="91"/>
      <c r="E126" s="92"/>
      <c r="F126" s="105" t="s">
        <v>1336</v>
      </c>
      <c r="G126" s="90"/>
      <c r="H126" s="93"/>
      <c r="I126" s="94"/>
      <c r="J126" s="94"/>
      <c r="K126" s="93" t="s">
        <v>1352</v>
      </c>
      <c r="L126" s="95"/>
      <c r="M126" s="96"/>
      <c r="N126" s="96"/>
      <c r="O126" s="97"/>
      <c r="P126" s="98"/>
      <c r="Q126" s="98"/>
      <c r="R126" s="99"/>
      <c r="S126" s="99"/>
      <c r="T126" s="99"/>
      <c r="U126" s="99"/>
      <c r="V126" s="100"/>
      <c r="W126" s="100"/>
      <c r="X126" s="100"/>
      <c r="Y126" s="100"/>
      <c r="Z126" s="101"/>
      <c r="AA126" s="102"/>
      <c r="AB126" s="102"/>
      <c r="AC126" s="103"/>
      <c r="AD126" s="106">
        <v>2388</v>
      </c>
      <c r="AE126" s="106">
        <v>668</v>
      </c>
      <c r="AF126" s="106">
        <v>65444</v>
      </c>
      <c r="AG126" s="106">
        <v>11215</v>
      </c>
      <c r="AH126" s="106">
        <v>3600</v>
      </c>
      <c r="AI126" s="106" t="s">
        <v>1318</v>
      </c>
      <c r="AJ126" s="106" t="s">
        <v>815</v>
      </c>
      <c r="AK126" s="108" t="s">
        <v>1326</v>
      </c>
      <c r="AL126" s="106" t="s">
        <v>901</v>
      </c>
      <c r="AM126" s="107">
        <v>40603.894282407404</v>
      </c>
      <c r="AN126" s="106" t="s">
        <v>1016</v>
      </c>
      <c r="AO126" s="108" t="s">
        <v>1344</v>
      </c>
      <c r="AP126" s="106" t="s">
        <v>66</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126"/>
    <dataValidation allowBlank="1" errorTitle="Invalid Vertex Visibility" error="You have entered an unrecognized vertex visibility.  Try selecting from the drop-down list instead." sqref="AQ3"/>
    <dataValidation allowBlank="1" showErrorMessage="1" sqref="AQ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126">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126"/>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126"/>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126"/>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126"/>
    <dataValidation allowBlank="1" showInputMessage="1" errorTitle="Invalid Vertex Image Key" promptTitle="Vertex Tooltip" prompt="Enter optional text that will pop up when the mouse is hovered over the vertex." sqref="K3:K126"/>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126"/>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126">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126"/>
    <dataValidation allowBlank="1" showInputMessage="1" promptTitle="Vertex Label Fill Color" prompt="To select an optional fill color for the Label shape, right-click and select Select Color on the right-click menu." sqref="I3:I126"/>
    <dataValidation allowBlank="1" showInputMessage="1" errorTitle="Invalid Vertex Image Key" promptTitle="Vertex Image File" prompt="Enter the path to an image file.  Hover over the column header for examples." sqref="F3:F126"/>
    <dataValidation allowBlank="1" showInputMessage="1" promptTitle="Vertex Color" prompt="To select an optional vertex color, right-click and select Select Color on the right-click menu." sqref="B3:B126"/>
    <dataValidation allowBlank="1" showInputMessage="1" errorTitle="Invalid Vertex Opacity" error="The optional vertex opacity must be a whole number between 0 and 10." promptTitle="Vertex Opacity" prompt="Enter an optional vertex opacity between 0 (transparent) and 100 (opaque)." sqref="E3:E126"/>
    <dataValidation type="list" allowBlank="1" showInputMessage="1" showErrorMessage="1" errorTitle="Invalid Vertex Shape" error="You have entered an invalid vertex shape.  Try selecting from the drop-down list instead." promptTitle="Vertex Shape" prompt="Select an optional vertex shape." sqref="C3:C126">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126"/>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126">
      <formula1>ValidVertexLabelPositions</formula1>
    </dataValidation>
    <dataValidation allowBlank="1" showInputMessage="1" showErrorMessage="1" promptTitle="Vertex Name" prompt="Enter the name of the vertex." sqref="A3:A126"/>
  </dataValidations>
  <hyperlinks>
    <hyperlink ref="AI38" r:id="rId1"/>
    <hyperlink ref="AK6" r:id="rId2"/>
    <hyperlink ref="AK7" r:id="rId3"/>
    <hyperlink ref="AK8" r:id="rId4"/>
    <hyperlink ref="AK9" r:id="rId5"/>
    <hyperlink ref="AK10" r:id="rId6"/>
    <hyperlink ref="AK13" r:id="rId7"/>
    <hyperlink ref="AK18" r:id="rId8"/>
    <hyperlink ref="AK20" r:id="rId9"/>
    <hyperlink ref="AK23" r:id="rId10"/>
    <hyperlink ref="AK26" r:id="rId11"/>
    <hyperlink ref="AK32" r:id="rId12"/>
    <hyperlink ref="AK33" r:id="rId13"/>
    <hyperlink ref="AK36" r:id="rId14"/>
    <hyperlink ref="AK37" r:id="rId15"/>
    <hyperlink ref="AK38" r:id="rId16"/>
    <hyperlink ref="AK39" r:id="rId17"/>
    <hyperlink ref="AK40" r:id="rId18"/>
    <hyperlink ref="AK41" r:id="rId19"/>
    <hyperlink ref="AK42" r:id="rId20"/>
    <hyperlink ref="AK46" r:id="rId21"/>
    <hyperlink ref="AK47" r:id="rId22"/>
    <hyperlink ref="AK49" r:id="rId23"/>
    <hyperlink ref="AK53" r:id="rId24"/>
    <hyperlink ref="AK54" r:id="rId25"/>
    <hyperlink ref="AK57" r:id="rId26"/>
    <hyperlink ref="AK58" r:id="rId27"/>
    <hyperlink ref="AK60" r:id="rId28"/>
    <hyperlink ref="AK61" r:id="rId29"/>
    <hyperlink ref="AK62" r:id="rId30"/>
    <hyperlink ref="AK63" r:id="rId31"/>
    <hyperlink ref="AK64" r:id="rId32"/>
    <hyperlink ref="AK65" r:id="rId33"/>
    <hyperlink ref="AK66" r:id="rId34"/>
    <hyperlink ref="AK69" r:id="rId35"/>
    <hyperlink ref="AK70" r:id="rId36"/>
    <hyperlink ref="AK72" r:id="rId37"/>
    <hyperlink ref="AK73" r:id="rId38"/>
    <hyperlink ref="AK74" r:id="rId39"/>
    <hyperlink ref="AK75" r:id="rId40"/>
    <hyperlink ref="AK76" r:id="rId41"/>
    <hyperlink ref="AK77" r:id="rId42"/>
    <hyperlink ref="AK78" r:id="rId43"/>
    <hyperlink ref="AK79" r:id="rId44"/>
    <hyperlink ref="AK81" r:id="rId45"/>
    <hyperlink ref="AK84" r:id="rId46"/>
    <hyperlink ref="AK90" r:id="rId47"/>
    <hyperlink ref="AK91" r:id="rId48"/>
    <hyperlink ref="AK92" r:id="rId49"/>
    <hyperlink ref="AK95" r:id="rId50"/>
    <hyperlink ref="AK101" r:id="rId51"/>
    <hyperlink ref="AK102" r:id="rId52"/>
    <hyperlink ref="AK103" r:id="rId53"/>
    <hyperlink ref="AK104" r:id="rId54"/>
    <hyperlink ref="AK107" r:id="rId55"/>
    <hyperlink ref="AK108" r:id="rId56"/>
    <hyperlink ref="AK110" r:id="rId57"/>
    <hyperlink ref="AK111" r:id="rId58"/>
    <hyperlink ref="AK112" r:id="rId59"/>
    <hyperlink ref="AK113" r:id="rId60"/>
    <hyperlink ref="F3" r:id="rId61"/>
    <hyperlink ref="F4" r:id="rId62"/>
    <hyperlink ref="F5" r:id="rId63"/>
    <hyperlink ref="F6" r:id="rId64"/>
    <hyperlink ref="F7" r:id="rId65"/>
    <hyperlink ref="F8" r:id="rId66"/>
    <hyperlink ref="F9" r:id="rId67"/>
    <hyperlink ref="F10" r:id="rId68"/>
    <hyperlink ref="F11" r:id="rId69"/>
    <hyperlink ref="F12" r:id="rId70"/>
    <hyperlink ref="F13" r:id="rId71"/>
    <hyperlink ref="F14" r:id="rId72"/>
    <hyperlink ref="F15" r:id="rId73"/>
    <hyperlink ref="F16" r:id="rId74"/>
    <hyperlink ref="F17" r:id="rId75"/>
    <hyperlink ref="F18" r:id="rId76"/>
    <hyperlink ref="F19" r:id="rId77"/>
    <hyperlink ref="F20" r:id="rId78"/>
    <hyperlink ref="F21" r:id="rId79"/>
    <hyperlink ref="F22" r:id="rId80"/>
    <hyperlink ref="F23" r:id="rId81"/>
    <hyperlink ref="F24" r:id="rId82"/>
    <hyperlink ref="F25" r:id="rId83"/>
    <hyperlink ref="F26" r:id="rId84"/>
    <hyperlink ref="F27" r:id="rId85"/>
    <hyperlink ref="F28" r:id="rId86"/>
    <hyperlink ref="F29" r:id="rId87"/>
    <hyperlink ref="F30" r:id="rId88"/>
    <hyperlink ref="F31" r:id="rId89"/>
    <hyperlink ref="F32" r:id="rId90"/>
    <hyperlink ref="F33" r:id="rId91"/>
    <hyperlink ref="F34" r:id="rId92"/>
    <hyperlink ref="F35" r:id="rId93"/>
    <hyperlink ref="F36" r:id="rId94"/>
    <hyperlink ref="F37" r:id="rId95"/>
    <hyperlink ref="F38" r:id="rId96"/>
    <hyperlink ref="F39" r:id="rId97"/>
    <hyperlink ref="F40" r:id="rId98"/>
    <hyperlink ref="F41" r:id="rId99"/>
    <hyperlink ref="F42" r:id="rId100"/>
    <hyperlink ref="F43" r:id="rId101"/>
    <hyperlink ref="F44" r:id="rId102"/>
    <hyperlink ref="F45" r:id="rId103"/>
    <hyperlink ref="F46" r:id="rId104"/>
    <hyperlink ref="F47" r:id="rId105"/>
    <hyperlink ref="F48" r:id="rId106"/>
    <hyperlink ref="F49" r:id="rId107"/>
    <hyperlink ref="F50" r:id="rId108"/>
    <hyperlink ref="F51" r:id="rId109"/>
    <hyperlink ref="F52" r:id="rId110"/>
    <hyperlink ref="F53" r:id="rId111"/>
    <hyperlink ref="F54" r:id="rId112"/>
    <hyperlink ref="F55" r:id="rId113"/>
    <hyperlink ref="F56" r:id="rId114"/>
    <hyperlink ref="F57" r:id="rId115"/>
    <hyperlink ref="F58" r:id="rId116"/>
    <hyperlink ref="F59" r:id="rId117"/>
    <hyperlink ref="F60" r:id="rId118"/>
    <hyperlink ref="F61" r:id="rId119"/>
    <hyperlink ref="F62" r:id="rId120"/>
    <hyperlink ref="F63" r:id="rId121"/>
    <hyperlink ref="F64" r:id="rId122"/>
    <hyperlink ref="F65" r:id="rId123"/>
    <hyperlink ref="F66" r:id="rId124"/>
    <hyperlink ref="F67" r:id="rId125"/>
    <hyperlink ref="F68" r:id="rId126"/>
    <hyperlink ref="F69" r:id="rId127"/>
    <hyperlink ref="F70" r:id="rId128"/>
    <hyperlink ref="F71" r:id="rId129"/>
    <hyperlink ref="F72" r:id="rId130"/>
    <hyperlink ref="F73" r:id="rId131"/>
    <hyperlink ref="F74" r:id="rId132"/>
    <hyperlink ref="F75" r:id="rId133"/>
    <hyperlink ref="F76" r:id="rId134"/>
    <hyperlink ref="F77" r:id="rId135"/>
    <hyperlink ref="F78" r:id="rId136"/>
    <hyperlink ref="F79" r:id="rId137"/>
    <hyperlink ref="F80" r:id="rId138"/>
    <hyperlink ref="F81" r:id="rId139"/>
    <hyperlink ref="F82" r:id="rId140"/>
    <hyperlink ref="F83" r:id="rId141"/>
    <hyperlink ref="F84" r:id="rId142"/>
    <hyperlink ref="F85" r:id="rId143"/>
    <hyperlink ref="F86" r:id="rId144"/>
    <hyperlink ref="F87" r:id="rId145"/>
    <hyperlink ref="F88" r:id="rId146"/>
    <hyperlink ref="F89" r:id="rId147"/>
    <hyperlink ref="F90" r:id="rId148"/>
    <hyperlink ref="F91" r:id="rId149"/>
    <hyperlink ref="F92" r:id="rId150"/>
    <hyperlink ref="F93" r:id="rId151"/>
    <hyperlink ref="F94" r:id="rId152"/>
    <hyperlink ref="F95" r:id="rId153"/>
    <hyperlink ref="F96" r:id="rId154"/>
    <hyperlink ref="F97" r:id="rId155"/>
    <hyperlink ref="F98" r:id="rId156"/>
    <hyperlink ref="F99" r:id="rId157"/>
    <hyperlink ref="F100" r:id="rId158"/>
    <hyperlink ref="F101" r:id="rId159"/>
    <hyperlink ref="F102" r:id="rId160"/>
    <hyperlink ref="F103" r:id="rId161"/>
    <hyperlink ref="F104" r:id="rId162"/>
    <hyperlink ref="F105" r:id="rId163"/>
    <hyperlink ref="F106" r:id="rId164"/>
    <hyperlink ref="F107" r:id="rId165"/>
    <hyperlink ref="F108" r:id="rId166"/>
    <hyperlink ref="F109" r:id="rId167"/>
    <hyperlink ref="F110" r:id="rId168"/>
    <hyperlink ref="F111" r:id="rId169"/>
    <hyperlink ref="F112" r:id="rId170"/>
    <hyperlink ref="F113" r:id="rId171"/>
    <hyperlink ref="F114" r:id="rId172"/>
    <hyperlink ref="AO3" r:id="rId173"/>
    <hyperlink ref="AO4" r:id="rId174"/>
    <hyperlink ref="AO5" r:id="rId175"/>
    <hyperlink ref="AO6" r:id="rId176"/>
    <hyperlink ref="AO7" r:id="rId177"/>
    <hyperlink ref="AO8" r:id="rId178"/>
    <hyperlink ref="AO9" r:id="rId179"/>
    <hyperlink ref="AO10" r:id="rId180"/>
    <hyperlink ref="AO11" r:id="rId181"/>
    <hyperlink ref="AO12" r:id="rId182"/>
    <hyperlink ref="AO13" r:id="rId183"/>
    <hyperlink ref="AO14" r:id="rId184"/>
    <hyperlink ref="AO15" r:id="rId185"/>
    <hyperlink ref="AO16" r:id="rId186"/>
    <hyperlink ref="AO17" r:id="rId187"/>
    <hyperlink ref="AO18" r:id="rId188"/>
    <hyperlink ref="AO19" r:id="rId189"/>
    <hyperlink ref="AO20" r:id="rId190"/>
    <hyperlink ref="AO21" r:id="rId191"/>
    <hyperlink ref="AO22" r:id="rId192"/>
    <hyperlink ref="AO23" r:id="rId193"/>
    <hyperlink ref="AO24" r:id="rId194"/>
    <hyperlink ref="AO25" r:id="rId195"/>
    <hyperlink ref="AO26" r:id="rId196"/>
    <hyperlink ref="AO27" r:id="rId197"/>
    <hyperlink ref="AO28" r:id="rId198"/>
    <hyperlink ref="AO29" r:id="rId199"/>
    <hyperlink ref="AO30" r:id="rId200"/>
    <hyperlink ref="AO31" r:id="rId201"/>
    <hyperlink ref="AO32" r:id="rId202"/>
    <hyperlink ref="AO33" r:id="rId203"/>
    <hyperlink ref="AO34" r:id="rId204"/>
    <hyperlink ref="AO35" r:id="rId205"/>
    <hyperlink ref="AO36" r:id="rId206"/>
    <hyperlink ref="AO37" r:id="rId207"/>
    <hyperlink ref="AO38" r:id="rId208"/>
    <hyperlink ref="AO39" r:id="rId209"/>
    <hyperlink ref="AO40" r:id="rId210"/>
    <hyperlink ref="AO41" r:id="rId211"/>
    <hyperlink ref="AO42" r:id="rId212"/>
    <hyperlink ref="AO43" r:id="rId213"/>
    <hyperlink ref="AO44" r:id="rId214"/>
    <hyperlink ref="AO45" r:id="rId215"/>
    <hyperlink ref="AO46" r:id="rId216"/>
    <hyperlink ref="AO47" r:id="rId217"/>
    <hyperlink ref="AO48" r:id="rId218"/>
    <hyperlink ref="AO49" r:id="rId219"/>
    <hyperlink ref="AO50" r:id="rId220"/>
    <hyperlink ref="AO51" r:id="rId221"/>
    <hyperlink ref="AO52" r:id="rId222"/>
    <hyperlink ref="AO53" r:id="rId223"/>
    <hyperlink ref="AO54" r:id="rId224"/>
    <hyperlink ref="AO55" r:id="rId225"/>
    <hyperlink ref="AO56" r:id="rId226"/>
    <hyperlink ref="AO57" r:id="rId227"/>
    <hyperlink ref="AO58" r:id="rId228"/>
    <hyperlink ref="AO59" r:id="rId229"/>
    <hyperlink ref="AO60" r:id="rId230"/>
    <hyperlink ref="AO61" r:id="rId231"/>
    <hyperlink ref="AO62" r:id="rId232"/>
    <hyperlink ref="AO63" r:id="rId233"/>
    <hyperlink ref="AO64" r:id="rId234"/>
    <hyperlink ref="AO65" r:id="rId235"/>
    <hyperlink ref="AO66" r:id="rId236"/>
    <hyperlink ref="AO67" r:id="rId237"/>
    <hyperlink ref="AO68" r:id="rId238"/>
    <hyperlink ref="AO69" r:id="rId239"/>
    <hyperlink ref="AO70" r:id="rId240"/>
    <hyperlink ref="AO71" r:id="rId241"/>
    <hyperlink ref="AO72" r:id="rId242"/>
    <hyperlink ref="AO73" r:id="rId243"/>
    <hyperlink ref="AO74" r:id="rId244"/>
    <hyperlink ref="AO75" r:id="rId245"/>
    <hyperlink ref="AO76" r:id="rId246"/>
    <hyperlink ref="AO77" r:id="rId247"/>
    <hyperlink ref="AO78" r:id="rId248"/>
    <hyperlink ref="AO79" r:id="rId249"/>
    <hyperlink ref="AO80" r:id="rId250"/>
    <hyperlink ref="AO81" r:id="rId251"/>
    <hyperlink ref="AO82" r:id="rId252"/>
    <hyperlink ref="AO83" r:id="rId253"/>
    <hyperlink ref="AO84" r:id="rId254"/>
    <hyperlink ref="AO85" r:id="rId255"/>
    <hyperlink ref="AO86" r:id="rId256"/>
    <hyperlink ref="AO87" r:id="rId257"/>
    <hyperlink ref="AO88" r:id="rId258"/>
    <hyperlink ref="AO89" r:id="rId259"/>
    <hyperlink ref="AO90" r:id="rId260"/>
    <hyperlink ref="AO91" r:id="rId261"/>
    <hyperlink ref="AO92" r:id="rId262"/>
    <hyperlink ref="AO93" r:id="rId263"/>
    <hyperlink ref="AO94" r:id="rId264"/>
    <hyperlink ref="AO95" r:id="rId265"/>
    <hyperlink ref="AO96" r:id="rId266"/>
    <hyperlink ref="AO97" r:id="rId267"/>
    <hyperlink ref="AO98" r:id="rId268"/>
    <hyperlink ref="AO99" r:id="rId269"/>
    <hyperlink ref="AO100" r:id="rId270"/>
    <hyperlink ref="AO101" r:id="rId271"/>
    <hyperlink ref="AO102" r:id="rId272"/>
    <hyperlink ref="AO103" r:id="rId273"/>
    <hyperlink ref="AO104" r:id="rId274"/>
    <hyperlink ref="AO105" r:id="rId275"/>
    <hyperlink ref="AO106" r:id="rId276"/>
    <hyperlink ref="AO107" r:id="rId277"/>
    <hyperlink ref="AO108" r:id="rId278"/>
    <hyperlink ref="AO109" r:id="rId279"/>
    <hyperlink ref="AO110" r:id="rId280"/>
    <hyperlink ref="AO111" r:id="rId281"/>
    <hyperlink ref="AO112" r:id="rId282"/>
    <hyperlink ref="AO113" r:id="rId283"/>
    <hyperlink ref="AO114" r:id="rId284"/>
    <hyperlink ref="AK115" r:id="rId285"/>
    <hyperlink ref="AK117" r:id="rId286"/>
    <hyperlink ref="F115" r:id="rId287"/>
    <hyperlink ref="F116" r:id="rId288"/>
    <hyperlink ref="F117" r:id="rId289"/>
    <hyperlink ref="F118" r:id="rId290"/>
    <hyperlink ref="AO115" r:id="rId291"/>
    <hyperlink ref="AO116" r:id="rId292"/>
    <hyperlink ref="AO117" r:id="rId293"/>
    <hyperlink ref="AO118" r:id="rId294"/>
    <hyperlink ref="AK119" r:id="rId295"/>
    <hyperlink ref="AK124" r:id="rId296"/>
    <hyperlink ref="AK126" r:id="rId297"/>
    <hyperlink ref="F119" r:id="rId298"/>
    <hyperlink ref="F120" r:id="rId299"/>
    <hyperlink ref="F121" r:id="rId300"/>
    <hyperlink ref="F122" r:id="rId301"/>
    <hyperlink ref="F123" r:id="rId302"/>
    <hyperlink ref="F124" r:id="rId303"/>
    <hyperlink ref="F125" r:id="rId304"/>
    <hyperlink ref="F126" r:id="rId305"/>
    <hyperlink ref="AO119" r:id="rId306"/>
    <hyperlink ref="AO120" r:id="rId307"/>
    <hyperlink ref="AO121" r:id="rId308"/>
    <hyperlink ref="AO122" r:id="rId309"/>
    <hyperlink ref="AO123" r:id="rId310"/>
    <hyperlink ref="AO124" r:id="rId311"/>
    <hyperlink ref="AO125" r:id="rId312"/>
    <hyperlink ref="AO126" r:id="rId313"/>
  </hyperlinks>
  <pageMargins left="0.7" right="0.7" top="0.75" bottom="0.75" header="0.3" footer="0.3"/>
  <pageSetup orientation="portrait" horizontalDpi="0" verticalDpi="0" r:id="rId314"/>
  <legacyDrawing r:id="rId315"/>
  <tableParts count="1">
    <tablePart r:id="rId316"/>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2"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hidden="1" customWidth="1"/>
    <col min="12" max="12" width="9.7109375" hidden="1" customWidth="1"/>
    <col min="13" max="13" width="13.140625" hidden="1" customWidth="1"/>
    <col min="14" max="15" width="8.42578125" hidden="1" customWidth="1"/>
    <col min="16" max="16" width="18.28515625" hidden="1" customWidth="1"/>
    <col min="17" max="17" width="14.85546875" hidden="1" customWidth="1"/>
    <col min="18" max="18" width="14.5703125" hidden="1" customWidth="1"/>
    <col min="19" max="21" width="24.140625" hidden="1" customWidth="1"/>
    <col min="22" max="22" width="21.28515625" hidden="1" customWidth="1"/>
    <col min="23" max="23" width="19.28515625" hidden="1" customWidth="1"/>
    <col min="24" max="24" width="10" hidden="1" customWidth="1"/>
    <col min="25" max="25" width="13" customWidth="1"/>
  </cols>
  <sheetData>
    <row r="1" spans="1:24" x14ac:dyDescent="0.25">
      <c r="B1" s="56" t="s">
        <v>39</v>
      </c>
      <c r="C1" s="57"/>
      <c r="D1" s="57"/>
      <c r="E1" s="58"/>
      <c r="F1" s="55" t="s">
        <v>43</v>
      </c>
      <c r="G1" s="59" t="s">
        <v>44</v>
      </c>
      <c r="H1" s="60"/>
      <c r="I1" s="61" t="s">
        <v>40</v>
      </c>
      <c r="J1" s="62"/>
      <c r="K1" s="63" t="s">
        <v>42</v>
      </c>
      <c r="L1" s="64"/>
      <c r="M1" s="64"/>
      <c r="N1" s="64"/>
      <c r="O1" s="64"/>
      <c r="P1" s="64"/>
      <c r="Q1" s="64"/>
      <c r="R1" s="64"/>
      <c r="S1" s="64"/>
      <c r="T1" s="64"/>
      <c r="U1" s="64"/>
      <c r="V1" s="64"/>
      <c r="W1" s="64"/>
      <c r="X1" s="64"/>
    </row>
    <row r="2" spans="1:24"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25">
      <c r="A3" s="14"/>
      <c r="B3" s="15"/>
      <c r="C3" s="15"/>
      <c r="D3" s="15"/>
      <c r="E3" s="15"/>
      <c r="F3" s="16"/>
      <c r="G3" s="65"/>
      <c r="H3" s="65"/>
      <c r="I3" s="53"/>
      <c r="J3" s="53"/>
      <c r="K3" s="48"/>
      <c r="L3" s="48"/>
      <c r="M3" s="48"/>
      <c r="N3" s="48"/>
      <c r="O3" s="48"/>
      <c r="P3" s="48"/>
      <c r="Q3" s="48"/>
      <c r="R3" s="48"/>
      <c r="S3" s="48"/>
      <c r="T3" s="48"/>
      <c r="U3" s="48"/>
      <c r="V3" s="48"/>
      <c r="W3" s="49"/>
      <c r="X3" s="49"/>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x14ac:dyDescent="0.25">
      <c r="A1" s="1" t="s">
        <v>144</v>
      </c>
      <c r="B1" s="1" t="s">
        <v>5</v>
      </c>
      <c r="C1" s="1" t="s">
        <v>147</v>
      </c>
    </row>
    <row r="2" spans="1:3" x14ac:dyDescent="0.25">
      <c r="C2" s="3"/>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44"/>
  <sheetViews>
    <sheetView workbookViewId="0">
      <selection activeCell="A2" sqref="A2"/>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7" t="s">
        <v>86</v>
      </c>
      <c r="G1" s="38" t="s">
        <v>87</v>
      </c>
      <c r="H1" s="37" t="s">
        <v>92</v>
      </c>
      <c r="I1" s="38" t="s">
        <v>93</v>
      </c>
      <c r="J1" s="37" t="s">
        <v>98</v>
      </c>
      <c r="K1" s="38" t="s">
        <v>99</v>
      </c>
      <c r="L1" s="37" t="s">
        <v>104</v>
      </c>
      <c r="M1" s="38" t="s">
        <v>105</v>
      </c>
      <c r="N1" s="37" t="s">
        <v>110</v>
      </c>
      <c r="O1" s="38" t="s">
        <v>111</v>
      </c>
      <c r="P1" s="38" t="s">
        <v>138</v>
      </c>
      <c r="Q1" s="38" t="s">
        <v>139</v>
      </c>
      <c r="R1" s="37" t="s">
        <v>116</v>
      </c>
      <c r="S1" s="37" t="s">
        <v>117</v>
      </c>
      <c r="T1" s="37" t="s">
        <v>122</v>
      </c>
      <c r="U1" s="38" t="s">
        <v>123</v>
      </c>
      <c r="W1" t="s">
        <v>127</v>
      </c>
      <c r="X1" t="s">
        <v>17</v>
      </c>
    </row>
    <row r="2" spans="1:24" ht="15.75" thickTop="1" x14ac:dyDescent="0.25">
      <c r="A2" s="36"/>
      <c r="B2" s="36"/>
      <c r="D2" s="33">
        <f>MIN(Vertices[Degree])</f>
        <v>0</v>
      </c>
      <c r="E2" s="3">
        <f>COUNTIF(Vertices[Degree], "&gt;= " &amp; D2) - COUNTIF(Vertices[Degree], "&gt;=" &amp; D3)</f>
        <v>0</v>
      </c>
      <c r="F2" s="39">
        <f>MIN(Vertices[In-Degree])</f>
        <v>0</v>
      </c>
      <c r="G2" s="40">
        <f>COUNTIF(Vertices[In-Degree], "&gt;= " &amp; F2) - COUNTIF(Vertices[In-Degree], "&gt;=" &amp; F3)</f>
        <v>0</v>
      </c>
      <c r="H2" s="39">
        <f>MIN(Vertices[Out-Degree])</f>
        <v>0</v>
      </c>
      <c r="I2" s="40">
        <f>COUNTIF(Vertices[Out-Degree], "&gt;= " &amp; H2) - COUNTIF(Vertices[Out-Degree], "&gt;=" &amp; H3)</f>
        <v>0</v>
      </c>
      <c r="J2" s="39">
        <f>MIN(Vertices[Betweenness Centrality])</f>
        <v>0</v>
      </c>
      <c r="K2" s="40">
        <f>COUNTIF(Vertices[Betweenness Centrality], "&gt;= " &amp; J2) - COUNTIF(Vertices[Betweenness Centrality], "&gt;=" &amp; J3)</f>
        <v>0</v>
      </c>
      <c r="L2" s="39">
        <f>MIN(Vertices[Closeness Centrality])</f>
        <v>0</v>
      </c>
      <c r="M2" s="40">
        <f>COUNTIF(Vertices[Closeness Centrality], "&gt;= " &amp; L2) - COUNTIF(Vertices[Closeness Centrality], "&gt;=" &amp; L3)</f>
        <v>0</v>
      </c>
      <c r="N2" s="39">
        <f>MIN(Vertices[Eigenvector Centrality])</f>
        <v>0</v>
      </c>
      <c r="O2" s="40">
        <f>COUNTIF(Vertices[Eigenvector Centrality], "&gt;= " &amp; N2) - COUNTIF(Vertices[Eigenvector Centrality], "&gt;=" &amp; N3)</f>
        <v>0</v>
      </c>
      <c r="P2" s="39">
        <f>MIN(Vertices[PageRank])</f>
        <v>0</v>
      </c>
      <c r="Q2" s="40">
        <f>COUNTIF(Vertices[PageRank], "&gt;= " &amp; P2) - COUNTIF(Vertices[PageRank], "&gt;=" &amp; P3)</f>
        <v>0</v>
      </c>
      <c r="R2" s="39">
        <f>MIN(Vertices[Clustering Coefficient])</f>
        <v>0</v>
      </c>
      <c r="S2" s="45">
        <f>COUNTIF(Vertices[Clustering Coefficient], "&gt;= " &amp; R2) - COUNTIF(Vertices[Clustering Coefficient], "&gt;=" &amp; R3)</f>
        <v>0</v>
      </c>
      <c r="T2" s="39" t="e">
        <f ca="1">MIN(INDIRECT(DynamicFilterSourceColumnRange))</f>
        <v>#REF!</v>
      </c>
      <c r="U2" s="40" t="e">
        <f t="shared" ref="U2:U45" ca="1" si="0">COUNTIF(INDIRECT(DynamicFilterSourceColumnRange), "&gt;= " &amp; T2) - COUNTIF(INDIRECT(DynamicFilterSourceColumnRange), "&gt;=" &amp; T3)</f>
        <v>#REF!</v>
      </c>
      <c r="W2" t="s">
        <v>124</v>
      </c>
      <c r="X2">
        <f>ROWS(HistogramBins[Degree Bin]) - 1</f>
        <v>43</v>
      </c>
    </row>
    <row r="3" spans="1:24" x14ac:dyDescent="0.25">
      <c r="D3" s="34">
        <f t="shared" ref="D3:D44" si="1">D2+($D$45-$D$2)/BinDivisor</f>
        <v>0</v>
      </c>
      <c r="E3" s="3">
        <f>COUNTIF(Vertices[Degree], "&gt;= " &amp; D3) - COUNTIF(Vertices[Degree], "&gt;=" &amp; D4)</f>
        <v>0</v>
      </c>
      <c r="F3" s="41">
        <f t="shared" ref="F3:F44" si="2">F2+($F$45-$F$2)/BinDivisor</f>
        <v>0</v>
      </c>
      <c r="G3" s="42">
        <f>COUNTIF(Vertices[In-Degree], "&gt;= " &amp; F3) - COUNTIF(Vertices[In-Degree], "&gt;=" &amp; F4)</f>
        <v>0</v>
      </c>
      <c r="H3" s="41">
        <f t="shared" ref="H3:H44" si="3">H2+($H$45-$H$2)/BinDivisor</f>
        <v>0</v>
      </c>
      <c r="I3" s="42">
        <f>COUNTIF(Vertices[Out-Degree], "&gt;= " &amp; H3) - COUNTIF(Vertices[Out-Degree], "&gt;=" &amp; H4)</f>
        <v>0</v>
      </c>
      <c r="J3" s="41">
        <f t="shared" ref="J3:J44" si="4">J2+($J$45-$J$2)/BinDivisor</f>
        <v>0</v>
      </c>
      <c r="K3" s="42">
        <f>COUNTIF(Vertices[Betweenness Centrality], "&gt;= " &amp; J3) - COUNTIF(Vertices[Betweenness Centrality], "&gt;=" &amp; J4)</f>
        <v>0</v>
      </c>
      <c r="L3" s="41">
        <f t="shared" ref="L3:L44" si="5">L2+($L$45-$L$2)/BinDivisor</f>
        <v>0</v>
      </c>
      <c r="M3" s="42">
        <f>COUNTIF(Vertices[Closeness Centrality], "&gt;= " &amp; L3) - COUNTIF(Vertices[Closeness Centrality], "&gt;=" &amp; L4)</f>
        <v>0</v>
      </c>
      <c r="N3" s="41">
        <f t="shared" ref="N3:N44" si="6">N2+($N$45-$N$2)/BinDivisor</f>
        <v>0</v>
      </c>
      <c r="O3" s="42">
        <f>COUNTIF(Vertices[Eigenvector Centrality], "&gt;= " &amp; N3) - COUNTIF(Vertices[Eigenvector Centrality], "&gt;=" &amp; N4)</f>
        <v>0</v>
      </c>
      <c r="P3" s="41">
        <f t="shared" ref="P3:P44" si="7">P2+($P$45-$P$2)/BinDivisor</f>
        <v>0</v>
      </c>
      <c r="Q3" s="42">
        <f>COUNTIF(Vertices[PageRank], "&gt;= " &amp; P3) - COUNTIF(Vertices[PageRank], "&gt;=" &amp; P4)</f>
        <v>0</v>
      </c>
      <c r="R3" s="41">
        <f t="shared" ref="R3:R44" si="8">R2+($R$45-$R$2)/BinDivisor</f>
        <v>0</v>
      </c>
      <c r="S3" s="46">
        <f>COUNTIF(Vertices[Clustering Coefficient], "&gt;= " &amp; R3) - COUNTIF(Vertices[Clustering Coefficient], "&gt;=" &amp; R4)</f>
        <v>0</v>
      </c>
      <c r="T3" s="41" t="e">
        <f t="shared" ref="T3:T44" ca="1" si="9">T2+($T$45-$T$2)/BinDivisor</f>
        <v>#REF!</v>
      </c>
      <c r="U3" s="42" t="e">
        <f t="shared" ca="1" si="0"/>
        <v>#REF!</v>
      </c>
      <c r="W3" t="s">
        <v>125</v>
      </c>
      <c r="X3" t="s">
        <v>85</v>
      </c>
    </row>
    <row r="4" spans="1:24" x14ac:dyDescent="0.25">
      <c r="D4" s="34">
        <f t="shared" si="1"/>
        <v>0</v>
      </c>
      <c r="E4" s="3">
        <f>COUNTIF(Vertices[Degree], "&gt;= " &amp; D4) - COUNTIF(Vertices[Degree], "&gt;=" &amp; D5)</f>
        <v>0</v>
      </c>
      <c r="F4" s="39">
        <f t="shared" si="2"/>
        <v>0</v>
      </c>
      <c r="G4" s="40">
        <f>COUNTIF(Vertices[In-Degree], "&gt;= " &amp; F4) - COUNTIF(Vertices[In-Degree], "&gt;=" &amp; F5)</f>
        <v>0</v>
      </c>
      <c r="H4" s="39">
        <f t="shared" si="3"/>
        <v>0</v>
      </c>
      <c r="I4" s="40">
        <f>COUNTIF(Vertices[Out-Degree], "&gt;= " &amp; H4) - COUNTIF(Vertices[Out-Degree], "&gt;=" &amp; H5)</f>
        <v>0</v>
      </c>
      <c r="J4" s="39">
        <f t="shared" si="4"/>
        <v>0</v>
      </c>
      <c r="K4" s="40">
        <f>COUNTIF(Vertices[Betweenness Centrality], "&gt;= " &amp; J4) - COUNTIF(Vertices[Betweenness Centrality], "&gt;=" &amp; J5)</f>
        <v>0</v>
      </c>
      <c r="L4" s="39">
        <f t="shared" si="5"/>
        <v>0</v>
      </c>
      <c r="M4" s="40">
        <f>COUNTIF(Vertices[Closeness Centrality], "&gt;= " &amp; L4) - COUNTIF(Vertices[Closeness Centrality], "&gt;=" &amp; L5)</f>
        <v>0</v>
      </c>
      <c r="N4" s="39">
        <f t="shared" si="6"/>
        <v>0</v>
      </c>
      <c r="O4" s="40">
        <f>COUNTIF(Vertices[Eigenvector Centrality], "&gt;= " &amp; N4) - COUNTIF(Vertices[Eigenvector Centrality], "&gt;=" &amp; N5)</f>
        <v>0</v>
      </c>
      <c r="P4" s="39">
        <f t="shared" si="7"/>
        <v>0</v>
      </c>
      <c r="Q4" s="40">
        <f>COUNTIF(Vertices[PageRank], "&gt;= " &amp; P4) - COUNTIF(Vertices[PageRank], "&gt;=" &amp; P5)</f>
        <v>0</v>
      </c>
      <c r="R4" s="39">
        <f t="shared" si="8"/>
        <v>0</v>
      </c>
      <c r="S4" s="45">
        <f>COUNTIF(Vertices[Clustering Coefficient], "&gt;= " &amp; R4) - COUNTIF(Vertices[Clustering Coefficient], "&gt;=" &amp; R5)</f>
        <v>0</v>
      </c>
      <c r="T4" s="39" t="e">
        <f t="shared" ca="1" si="9"/>
        <v>#REF!</v>
      </c>
      <c r="U4" s="40" t="e">
        <f t="shared" ca="1" si="0"/>
        <v>#REF!</v>
      </c>
      <c r="W4" s="12" t="s">
        <v>126</v>
      </c>
      <c r="X4" s="12" t="s">
        <v>128</v>
      </c>
    </row>
    <row r="5" spans="1:24" x14ac:dyDescent="0.25">
      <c r="D5" s="34">
        <f t="shared" si="1"/>
        <v>0</v>
      </c>
      <c r="E5" s="3">
        <f>COUNTIF(Vertices[Degree], "&gt;= " &amp; D5) - COUNTIF(Vertices[Degree], "&gt;=" &amp; D6)</f>
        <v>0</v>
      </c>
      <c r="F5" s="41">
        <f t="shared" si="2"/>
        <v>0</v>
      </c>
      <c r="G5" s="42">
        <f>COUNTIF(Vertices[In-Degree], "&gt;= " &amp; F5) - COUNTIF(Vertices[In-Degree], "&gt;=" &amp; F6)</f>
        <v>0</v>
      </c>
      <c r="H5" s="41">
        <f t="shared" si="3"/>
        <v>0</v>
      </c>
      <c r="I5" s="42">
        <f>COUNTIF(Vertices[Out-Degree], "&gt;= " &amp; H5) - COUNTIF(Vertices[Out-Degree], "&gt;=" &amp; H6)</f>
        <v>0</v>
      </c>
      <c r="J5" s="41">
        <f t="shared" si="4"/>
        <v>0</v>
      </c>
      <c r="K5" s="42">
        <f>COUNTIF(Vertices[Betweenness Centrality], "&gt;= " &amp; J5) - COUNTIF(Vertices[Betweenness Centrality], "&gt;=" &amp; J6)</f>
        <v>0</v>
      </c>
      <c r="L5" s="41">
        <f t="shared" si="5"/>
        <v>0</v>
      </c>
      <c r="M5" s="42">
        <f>COUNTIF(Vertices[Closeness Centrality], "&gt;= " &amp; L5) - COUNTIF(Vertices[Closeness Centrality], "&gt;=" &amp; L6)</f>
        <v>0</v>
      </c>
      <c r="N5" s="41">
        <f t="shared" si="6"/>
        <v>0</v>
      </c>
      <c r="O5" s="42">
        <f>COUNTIF(Vertices[Eigenvector Centrality], "&gt;= " &amp; N5) - COUNTIF(Vertices[Eigenvector Centrality], "&gt;=" &amp; N6)</f>
        <v>0</v>
      </c>
      <c r="P5" s="41">
        <f t="shared" si="7"/>
        <v>0</v>
      </c>
      <c r="Q5" s="42">
        <f>COUNTIF(Vertices[PageRank], "&gt;= " &amp; P5) - COUNTIF(Vertices[PageRank], "&gt;=" &amp; P6)</f>
        <v>0</v>
      </c>
      <c r="R5" s="41">
        <f t="shared" si="8"/>
        <v>0</v>
      </c>
      <c r="S5" s="46">
        <f>COUNTIF(Vertices[Clustering Coefficient], "&gt;= " &amp; R5) - COUNTIF(Vertices[Clustering Coefficient], "&gt;=" &amp; R6)</f>
        <v>0</v>
      </c>
      <c r="T5" s="41" t="e">
        <f t="shared" ca="1" si="9"/>
        <v>#REF!</v>
      </c>
      <c r="U5" s="42" t="e">
        <f t="shared" ca="1" si="0"/>
        <v>#REF!</v>
      </c>
    </row>
    <row r="6" spans="1:24" x14ac:dyDescent="0.25">
      <c r="D6" s="34">
        <f t="shared" si="1"/>
        <v>0</v>
      </c>
      <c r="E6" s="3">
        <f>COUNTIF(Vertices[Degree], "&gt;= " &amp; D6) - COUNTIF(Vertices[Degree], "&gt;=" &amp; D7)</f>
        <v>0</v>
      </c>
      <c r="F6" s="39">
        <f t="shared" si="2"/>
        <v>0</v>
      </c>
      <c r="G6" s="40">
        <f>COUNTIF(Vertices[In-Degree], "&gt;= " &amp; F6) - COUNTIF(Vertices[In-Degree], "&gt;=" &amp; F7)</f>
        <v>0</v>
      </c>
      <c r="H6" s="39">
        <f t="shared" si="3"/>
        <v>0</v>
      </c>
      <c r="I6" s="40">
        <f>COUNTIF(Vertices[Out-Degree], "&gt;= " &amp; H6) - COUNTIF(Vertices[Out-Degree], "&gt;=" &amp; H7)</f>
        <v>0</v>
      </c>
      <c r="J6" s="39">
        <f t="shared" si="4"/>
        <v>0</v>
      </c>
      <c r="K6" s="40">
        <f>COUNTIF(Vertices[Betweenness Centrality], "&gt;= " &amp; J6) - COUNTIF(Vertices[Betweenness Centrality], "&gt;=" &amp; J7)</f>
        <v>0</v>
      </c>
      <c r="L6" s="39">
        <f t="shared" si="5"/>
        <v>0</v>
      </c>
      <c r="M6" s="40">
        <f>COUNTIF(Vertices[Closeness Centrality], "&gt;= " &amp; L6) - COUNTIF(Vertices[Closeness Centrality], "&gt;=" &amp; L7)</f>
        <v>0</v>
      </c>
      <c r="N6" s="39">
        <f t="shared" si="6"/>
        <v>0</v>
      </c>
      <c r="O6" s="40">
        <f>COUNTIF(Vertices[Eigenvector Centrality], "&gt;= " &amp; N6) - COUNTIF(Vertices[Eigenvector Centrality], "&gt;=" &amp; N7)</f>
        <v>0</v>
      </c>
      <c r="P6" s="39">
        <f t="shared" si="7"/>
        <v>0</v>
      </c>
      <c r="Q6" s="40">
        <f>COUNTIF(Vertices[PageRank], "&gt;= " &amp; P6) - COUNTIF(Vertices[PageRank], "&gt;=" &amp; P7)</f>
        <v>0</v>
      </c>
      <c r="R6" s="39">
        <f t="shared" si="8"/>
        <v>0</v>
      </c>
      <c r="S6" s="45">
        <f>COUNTIF(Vertices[Clustering Coefficient], "&gt;= " &amp; R6) - COUNTIF(Vertices[Clustering Coefficient], "&gt;=" &amp; R7)</f>
        <v>0</v>
      </c>
      <c r="T6" s="39" t="e">
        <f t="shared" ca="1" si="9"/>
        <v>#REF!</v>
      </c>
      <c r="U6" s="40" t="e">
        <f t="shared" ca="1" si="0"/>
        <v>#REF!</v>
      </c>
    </row>
    <row r="7" spans="1:24" x14ac:dyDescent="0.25">
      <c r="D7" s="34">
        <f t="shared" si="1"/>
        <v>0</v>
      </c>
      <c r="E7" s="3">
        <f>COUNTIF(Vertices[Degree], "&gt;= " &amp; D7) - COUNTIF(Vertices[Degree], "&gt;=" &amp; D8)</f>
        <v>0</v>
      </c>
      <c r="F7" s="41">
        <f t="shared" si="2"/>
        <v>0</v>
      </c>
      <c r="G7" s="42">
        <f>COUNTIF(Vertices[In-Degree], "&gt;= " &amp; F7) - COUNTIF(Vertices[In-Degree], "&gt;=" &amp; F8)</f>
        <v>0</v>
      </c>
      <c r="H7" s="41">
        <f t="shared" si="3"/>
        <v>0</v>
      </c>
      <c r="I7" s="42">
        <f>COUNTIF(Vertices[Out-Degree], "&gt;= " &amp; H7) - COUNTIF(Vertices[Out-Degree], "&gt;=" &amp; H8)</f>
        <v>0</v>
      </c>
      <c r="J7" s="41">
        <f t="shared" si="4"/>
        <v>0</v>
      </c>
      <c r="K7" s="42">
        <f>COUNTIF(Vertices[Betweenness Centrality], "&gt;= " &amp; J7) - COUNTIF(Vertices[Betweenness Centrality], "&gt;=" &amp; J8)</f>
        <v>0</v>
      </c>
      <c r="L7" s="41">
        <f t="shared" si="5"/>
        <v>0</v>
      </c>
      <c r="M7" s="42">
        <f>COUNTIF(Vertices[Closeness Centrality], "&gt;= " &amp; L7) - COUNTIF(Vertices[Closeness Centrality], "&gt;=" &amp; L8)</f>
        <v>0</v>
      </c>
      <c r="N7" s="41">
        <f t="shared" si="6"/>
        <v>0</v>
      </c>
      <c r="O7" s="42">
        <f>COUNTIF(Vertices[Eigenvector Centrality], "&gt;= " &amp; N7) - COUNTIF(Vertices[Eigenvector Centrality], "&gt;=" &amp; N8)</f>
        <v>0</v>
      </c>
      <c r="P7" s="41">
        <f t="shared" si="7"/>
        <v>0</v>
      </c>
      <c r="Q7" s="42">
        <f>COUNTIF(Vertices[PageRank], "&gt;= " &amp; P7) - COUNTIF(Vertices[PageRank], "&gt;=" &amp; P8)</f>
        <v>0</v>
      </c>
      <c r="R7" s="41">
        <f t="shared" si="8"/>
        <v>0</v>
      </c>
      <c r="S7" s="46">
        <f>COUNTIF(Vertices[Clustering Coefficient], "&gt;= " &amp; R7) - COUNTIF(Vertices[Clustering Coefficient], "&gt;=" &amp; R8)</f>
        <v>0</v>
      </c>
      <c r="T7" s="41" t="e">
        <f t="shared" ca="1" si="9"/>
        <v>#REF!</v>
      </c>
      <c r="U7" s="42" t="e">
        <f t="shared" ca="1" si="0"/>
        <v>#REF!</v>
      </c>
    </row>
    <row r="8" spans="1:24" x14ac:dyDescent="0.25">
      <c r="D8" s="34">
        <f t="shared" si="1"/>
        <v>0</v>
      </c>
      <c r="E8" s="3">
        <f>COUNTIF(Vertices[Degree], "&gt;= " &amp; D8) - COUNTIF(Vertices[Degree], "&gt;=" &amp; D9)</f>
        <v>0</v>
      </c>
      <c r="F8" s="39">
        <f t="shared" si="2"/>
        <v>0</v>
      </c>
      <c r="G8" s="40">
        <f>COUNTIF(Vertices[In-Degree], "&gt;= " &amp; F8) - COUNTIF(Vertices[In-Degree], "&gt;=" &amp; F9)</f>
        <v>0</v>
      </c>
      <c r="H8" s="39">
        <f t="shared" si="3"/>
        <v>0</v>
      </c>
      <c r="I8" s="40">
        <f>COUNTIF(Vertices[Out-Degree], "&gt;= " &amp; H8) - COUNTIF(Vertices[Out-Degree], "&gt;=" &amp; H9)</f>
        <v>0</v>
      </c>
      <c r="J8" s="39">
        <f t="shared" si="4"/>
        <v>0</v>
      </c>
      <c r="K8" s="40">
        <f>COUNTIF(Vertices[Betweenness Centrality], "&gt;= " &amp; J8) - COUNTIF(Vertices[Betweenness Centrality], "&gt;=" &amp; J9)</f>
        <v>0</v>
      </c>
      <c r="L8" s="39">
        <f t="shared" si="5"/>
        <v>0</v>
      </c>
      <c r="M8" s="40">
        <f>COUNTIF(Vertices[Closeness Centrality], "&gt;= " &amp; L8) - COUNTIF(Vertices[Closeness Centrality], "&gt;=" &amp; L9)</f>
        <v>0</v>
      </c>
      <c r="N8" s="39">
        <f t="shared" si="6"/>
        <v>0</v>
      </c>
      <c r="O8" s="40">
        <f>COUNTIF(Vertices[Eigenvector Centrality], "&gt;= " &amp; N8) - COUNTIF(Vertices[Eigenvector Centrality], "&gt;=" &amp; N9)</f>
        <v>0</v>
      </c>
      <c r="P8" s="39">
        <f t="shared" si="7"/>
        <v>0</v>
      </c>
      <c r="Q8" s="40">
        <f>COUNTIF(Vertices[PageRank], "&gt;= " &amp; P8) - COUNTIF(Vertices[PageRank], "&gt;=" &amp; P9)</f>
        <v>0</v>
      </c>
      <c r="R8" s="39">
        <f t="shared" si="8"/>
        <v>0</v>
      </c>
      <c r="S8" s="45">
        <f>COUNTIF(Vertices[Clustering Coefficient], "&gt;= " &amp; R8) - COUNTIF(Vertices[Clustering Coefficient], "&gt;=" &amp; R9)</f>
        <v>0</v>
      </c>
      <c r="T8" s="39" t="e">
        <f t="shared" ca="1" si="9"/>
        <v>#REF!</v>
      </c>
      <c r="U8" s="40" t="e">
        <f t="shared" ca="1" si="0"/>
        <v>#REF!</v>
      </c>
    </row>
    <row r="9" spans="1:24" x14ac:dyDescent="0.25">
      <c r="D9" s="34">
        <f t="shared" si="1"/>
        <v>0</v>
      </c>
      <c r="E9" s="3">
        <f>COUNTIF(Vertices[Degree], "&gt;= " &amp; D9) - COUNTIF(Vertices[Degree], "&gt;=" &amp; D10)</f>
        <v>0</v>
      </c>
      <c r="F9" s="41">
        <f t="shared" si="2"/>
        <v>0</v>
      </c>
      <c r="G9" s="42">
        <f>COUNTIF(Vertices[In-Degree], "&gt;= " &amp; F9) - COUNTIF(Vertices[In-Degree], "&gt;=" &amp; F10)</f>
        <v>0</v>
      </c>
      <c r="H9" s="41">
        <f t="shared" si="3"/>
        <v>0</v>
      </c>
      <c r="I9" s="42">
        <f>COUNTIF(Vertices[Out-Degree], "&gt;= " &amp; H9) - COUNTIF(Vertices[Out-Degree], "&gt;=" &amp; H10)</f>
        <v>0</v>
      </c>
      <c r="J9" s="41">
        <f t="shared" si="4"/>
        <v>0</v>
      </c>
      <c r="K9" s="42">
        <f>COUNTIF(Vertices[Betweenness Centrality], "&gt;= " &amp; J9) - COUNTIF(Vertices[Betweenness Centrality], "&gt;=" &amp; J10)</f>
        <v>0</v>
      </c>
      <c r="L9" s="41">
        <f t="shared" si="5"/>
        <v>0</v>
      </c>
      <c r="M9" s="42">
        <f>COUNTIF(Vertices[Closeness Centrality], "&gt;= " &amp; L9) - COUNTIF(Vertices[Closeness Centrality], "&gt;=" &amp; L10)</f>
        <v>0</v>
      </c>
      <c r="N9" s="41">
        <f t="shared" si="6"/>
        <v>0</v>
      </c>
      <c r="O9" s="42">
        <f>COUNTIF(Vertices[Eigenvector Centrality], "&gt;= " &amp; N9) - COUNTIF(Vertices[Eigenvector Centrality], "&gt;=" &amp; N10)</f>
        <v>0</v>
      </c>
      <c r="P9" s="41">
        <f t="shared" si="7"/>
        <v>0</v>
      </c>
      <c r="Q9" s="42">
        <f>COUNTIF(Vertices[PageRank], "&gt;= " &amp; P9) - COUNTIF(Vertices[PageRank], "&gt;=" &amp; P10)</f>
        <v>0</v>
      </c>
      <c r="R9" s="41">
        <f t="shared" si="8"/>
        <v>0</v>
      </c>
      <c r="S9" s="46">
        <f>COUNTIF(Vertices[Clustering Coefficient], "&gt;= " &amp; R9) - COUNTIF(Vertices[Clustering Coefficient], "&gt;=" &amp; R10)</f>
        <v>0</v>
      </c>
      <c r="T9" s="41" t="e">
        <f t="shared" ca="1" si="9"/>
        <v>#REF!</v>
      </c>
      <c r="U9" s="42" t="e">
        <f t="shared" ca="1" si="0"/>
        <v>#REF!</v>
      </c>
    </row>
    <row r="10" spans="1:24" x14ac:dyDescent="0.25">
      <c r="D10" s="34">
        <f t="shared" si="1"/>
        <v>0</v>
      </c>
      <c r="E10" s="3">
        <f>COUNTIF(Vertices[Degree], "&gt;= " &amp; D10) - COUNTIF(Vertices[Degree], "&gt;=" &amp; D11)</f>
        <v>0</v>
      </c>
      <c r="F10" s="39">
        <f t="shared" si="2"/>
        <v>0</v>
      </c>
      <c r="G10" s="40">
        <f>COUNTIF(Vertices[In-Degree], "&gt;= " &amp; F10) - COUNTIF(Vertices[In-Degree], "&gt;=" &amp; F11)</f>
        <v>0</v>
      </c>
      <c r="H10" s="39">
        <f t="shared" si="3"/>
        <v>0</v>
      </c>
      <c r="I10" s="40">
        <f>COUNTIF(Vertices[Out-Degree], "&gt;= " &amp; H10) - COUNTIF(Vertices[Out-Degree], "&gt;=" &amp; H11)</f>
        <v>0</v>
      </c>
      <c r="J10" s="39">
        <f t="shared" si="4"/>
        <v>0</v>
      </c>
      <c r="K10" s="40">
        <f>COUNTIF(Vertices[Betweenness Centrality], "&gt;= " &amp; J10) - COUNTIF(Vertices[Betweenness Centrality], "&gt;=" &amp; J11)</f>
        <v>0</v>
      </c>
      <c r="L10" s="39">
        <f t="shared" si="5"/>
        <v>0</v>
      </c>
      <c r="M10" s="40">
        <f>COUNTIF(Vertices[Closeness Centrality], "&gt;= " &amp; L10) - COUNTIF(Vertices[Closeness Centrality], "&gt;=" &amp; L11)</f>
        <v>0</v>
      </c>
      <c r="N10" s="39">
        <f t="shared" si="6"/>
        <v>0</v>
      </c>
      <c r="O10" s="40">
        <f>COUNTIF(Vertices[Eigenvector Centrality], "&gt;= " &amp; N10) - COUNTIF(Vertices[Eigenvector Centrality], "&gt;=" &amp; N11)</f>
        <v>0</v>
      </c>
      <c r="P10" s="39">
        <f t="shared" si="7"/>
        <v>0</v>
      </c>
      <c r="Q10" s="40">
        <f>COUNTIF(Vertices[PageRank], "&gt;= " &amp; P10) - COUNTIF(Vertices[PageRank], "&gt;=" &amp; P11)</f>
        <v>0</v>
      </c>
      <c r="R10" s="39">
        <f t="shared" si="8"/>
        <v>0</v>
      </c>
      <c r="S10" s="45">
        <f>COUNTIF(Vertices[Clustering Coefficient], "&gt;= " &amp; R10) - COUNTIF(Vertices[Clustering Coefficient], "&gt;=" &amp; R11)</f>
        <v>0</v>
      </c>
      <c r="T10" s="39" t="e">
        <f t="shared" ca="1" si="9"/>
        <v>#REF!</v>
      </c>
      <c r="U10" s="40" t="e">
        <f t="shared" ca="1" si="0"/>
        <v>#REF!</v>
      </c>
    </row>
    <row r="11" spans="1:24" x14ac:dyDescent="0.25">
      <c r="D11" s="34">
        <f t="shared" si="1"/>
        <v>0</v>
      </c>
      <c r="E11" s="3">
        <f>COUNTIF(Vertices[Degree], "&gt;= " &amp; D11) - COUNTIF(Vertices[Degree], "&gt;=" &amp; D12)</f>
        <v>0</v>
      </c>
      <c r="F11" s="41">
        <f t="shared" si="2"/>
        <v>0</v>
      </c>
      <c r="G11" s="42">
        <f>COUNTIF(Vertices[In-Degree], "&gt;= " &amp; F11) - COUNTIF(Vertices[In-Degree], "&gt;=" &amp; F12)</f>
        <v>0</v>
      </c>
      <c r="H11" s="41">
        <f t="shared" si="3"/>
        <v>0</v>
      </c>
      <c r="I11" s="42">
        <f>COUNTIF(Vertices[Out-Degree], "&gt;= " &amp; H11) - COUNTIF(Vertices[Out-Degree], "&gt;=" &amp; H12)</f>
        <v>0</v>
      </c>
      <c r="J11" s="41">
        <f t="shared" si="4"/>
        <v>0</v>
      </c>
      <c r="K11" s="42">
        <f>COUNTIF(Vertices[Betweenness Centrality], "&gt;= " &amp; J11) - COUNTIF(Vertices[Betweenness Centrality], "&gt;=" &amp; J12)</f>
        <v>0</v>
      </c>
      <c r="L11" s="41">
        <f t="shared" si="5"/>
        <v>0</v>
      </c>
      <c r="M11" s="42">
        <f>COUNTIF(Vertices[Closeness Centrality], "&gt;= " &amp; L11) - COUNTIF(Vertices[Closeness Centrality], "&gt;=" &amp; L12)</f>
        <v>0</v>
      </c>
      <c r="N11" s="41">
        <f t="shared" si="6"/>
        <v>0</v>
      </c>
      <c r="O11" s="42">
        <f>COUNTIF(Vertices[Eigenvector Centrality], "&gt;= " &amp; N11) - COUNTIF(Vertices[Eigenvector Centrality], "&gt;=" &amp; N12)</f>
        <v>0</v>
      </c>
      <c r="P11" s="41">
        <f t="shared" si="7"/>
        <v>0</v>
      </c>
      <c r="Q11" s="42">
        <f>COUNTIF(Vertices[PageRank], "&gt;= " &amp; P11) - COUNTIF(Vertices[PageRank], "&gt;=" &amp; P12)</f>
        <v>0</v>
      </c>
      <c r="R11" s="41">
        <f t="shared" si="8"/>
        <v>0</v>
      </c>
      <c r="S11" s="46">
        <f>COUNTIF(Vertices[Clustering Coefficient], "&gt;= " &amp; R11) - COUNTIF(Vertices[Clustering Coefficient], "&gt;=" &amp; R12)</f>
        <v>0</v>
      </c>
      <c r="T11" s="41" t="e">
        <f t="shared" ca="1" si="9"/>
        <v>#REF!</v>
      </c>
      <c r="U11" s="42" t="e">
        <f t="shared" ca="1" si="0"/>
        <v>#REF!</v>
      </c>
    </row>
    <row r="12" spans="1:24" x14ac:dyDescent="0.25">
      <c r="D12" s="34">
        <f t="shared" si="1"/>
        <v>0</v>
      </c>
      <c r="E12" s="3">
        <f>COUNTIF(Vertices[Degree], "&gt;= " &amp; D12) - COUNTIF(Vertices[Degree], "&gt;=" &amp; D13)</f>
        <v>0</v>
      </c>
      <c r="F12" s="39">
        <f t="shared" si="2"/>
        <v>0</v>
      </c>
      <c r="G12" s="40">
        <f>COUNTIF(Vertices[In-Degree], "&gt;= " &amp; F12) - COUNTIF(Vertices[In-Degree], "&gt;=" &amp; F13)</f>
        <v>0</v>
      </c>
      <c r="H12" s="39">
        <f t="shared" si="3"/>
        <v>0</v>
      </c>
      <c r="I12" s="40">
        <f>COUNTIF(Vertices[Out-Degree], "&gt;= " &amp; H12) - COUNTIF(Vertices[Out-Degree], "&gt;=" &amp; H13)</f>
        <v>0</v>
      </c>
      <c r="J12" s="39">
        <f t="shared" si="4"/>
        <v>0</v>
      </c>
      <c r="K12" s="40">
        <f>COUNTIF(Vertices[Betweenness Centrality], "&gt;= " &amp; J12) - COUNTIF(Vertices[Betweenness Centrality], "&gt;=" &amp; J13)</f>
        <v>0</v>
      </c>
      <c r="L12" s="39">
        <f t="shared" si="5"/>
        <v>0</v>
      </c>
      <c r="M12" s="40">
        <f>COUNTIF(Vertices[Closeness Centrality], "&gt;= " &amp; L12) - COUNTIF(Vertices[Closeness Centrality], "&gt;=" &amp; L13)</f>
        <v>0</v>
      </c>
      <c r="N12" s="39">
        <f t="shared" si="6"/>
        <v>0</v>
      </c>
      <c r="O12" s="40">
        <f>COUNTIF(Vertices[Eigenvector Centrality], "&gt;= " &amp; N12) - COUNTIF(Vertices[Eigenvector Centrality], "&gt;=" &amp; N13)</f>
        <v>0</v>
      </c>
      <c r="P12" s="39">
        <f t="shared" si="7"/>
        <v>0</v>
      </c>
      <c r="Q12" s="40">
        <f>COUNTIF(Vertices[PageRank], "&gt;= " &amp; P12) - COUNTIF(Vertices[PageRank], "&gt;=" &amp; P13)</f>
        <v>0</v>
      </c>
      <c r="R12" s="39">
        <f t="shared" si="8"/>
        <v>0</v>
      </c>
      <c r="S12" s="45">
        <f>COUNTIF(Vertices[Clustering Coefficient], "&gt;= " &amp; R12) - COUNTIF(Vertices[Clustering Coefficient], "&gt;=" &amp; R13)</f>
        <v>0</v>
      </c>
      <c r="T12" s="39" t="e">
        <f t="shared" ca="1" si="9"/>
        <v>#REF!</v>
      </c>
      <c r="U12" s="40" t="e">
        <f t="shared" ca="1" si="0"/>
        <v>#REF!</v>
      </c>
    </row>
    <row r="13" spans="1:24" x14ac:dyDescent="0.25">
      <c r="D13" s="34">
        <f t="shared" si="1"/>
        <v>0</v>
      </c>
      <c r="E13" s="3">
        <f>COUNTIF(Vertices[Degree], "&gt;= " &amp; D13) - COUNTIF(Vertices[Degree], "&gt;=" &amp; D14)</f>
        <v>0</v>
      </c>
      <c r="F13" s="41">
        <f t="shared" si="2"/>
        <v>0</v>
      </c>
      <c r="G13" s="42">
        <f>COUNTIF(Vertices[In-Degree], "&gt;= " &amp; F13) - COUNTIF(Vertices[In-Degree], "&gt;=" &amp; F14)</f>
        <v>0</v>
      </c>
      <c r="H13" s="41">
        <f t="shared" si="3"/>
        <v>0</v>
      </c>
      <c r="I13" s="42">
        <f>COUNTIF(Vertices[Out-Degree], "&gt;= " &amp; H13) - COUNTIF(Vertices[Out-Degree], "&gt;=" &amp; H14)</f>
        <v>0</v>
      </c>
      <c r="J13" s="41">
        <f t="shared" si="4"/>
        <v>0</v>
      </c>
      <c r="K13" s="42">
        <f>COUNTIF(Vertices[Betweenness Centrality], "&gt;= " &amp; J13) - COUNTIF(Vertices[Betweenness Centrality], "&gt;=" &amp; J14)</f>
        <v>0</v>
      </c>
      <c r="L13" s="41">
        <f t="shared" si="5"/>
        <v>0</v>
      </c>
      <c r="M13" s="42">
        <f>COUNTIF(Vertices[Closeness Centrality], "&gt;= " &amp; L13) - COUNTIF(Vertices[Closeness Centrality], "&gt;=" &amp; L14)</f>
        <v>0</v>
      </c>
      <c r="N13" s="41">
        <f t="shared" si="6"/>
        <v>0</v>
      </c>
      <c r="O13" s="42">
        <f>COUNTIF(Vertices[Eigenvector Centrality], "&gt;= " &amp; N13) - COUNTIF(Vertices[Eigenvector Centrality], "&gt;=" &amp; N14)</f>
        <v>0</v>
      </c>
      <c r="P13" s="41">
        <f t="shared" si="7"/>
        <v>0</v>
      </c>
      <c r="Q13" s="42">
        <f>COUNTIF(Vertices[PageRank], "&gt;= " &amp; P13) - COUNTIF(Vertices[PageRank], "&gt;=" &amp; P14)</f>
        <v>0</v>
      </c>
      <c r="R13" s="41">
        <f t="shared" si="8"/>
        <v>0</v>
      </c>
      <c r="S13" s="46">
        <f>COUNTIF(Vertices[Clustering Coefficient], "&gt;= " &amp; R13) - COUNTIF(Vertices[Clustering Coefficient], "&gt;=" &amp; R14)</f>
        <v>0</v>
      </c>
      <c r="T13" s="41" t="e">
        <f t="shared" ca="1" si="9"/>
        <v>#REF!</v>
      </c>
      <c r="U13" s="42" t="e">
        <f t="shared" ca="1" si="0"/>
        <v>#REF!</v>
      </c>
    </row>
    <row r="14" spans="1:24" x14ac:dyDescent="0.25">
      <c r="D14" s="34">
        <f t="shared" si="1"/>
        <v>0</v>
      </c>
      <c r="E14" s="3">
        <f>COUNTIF(Vertices[Degree], "&gt;= " &amp; D14) - COUNTIF(Vertices[Degree], "&gt;=" &amp; D15)</f>
        <v>0</v>
      </c>
      <c r="F14" s="39">
        <f t="shared" si="2"/>
        <v>0</v>
      </c>
      <c r="G14" s="40">
        <f>COUNTIF(Vertices[In-Degree], "&gt;= " &amp; F14) - COUNTIF(Vertices[In-Degree], "&gt;=" &amp; F15)</f>
        <v>0</v>
      </c>
      <c r="H14" s="39">
        <f t="shared" si="3"/>
        <v>0</v>
      </c>
      <c r="I14" s="40">
        <f>COUNTIF(Vertices[Out-Degree], "&gt;= " &amp; H14) - COUNTIF(Vertices[Out-Degree], "&gt;=" &amp; H15)</f>
        <v>0</v>
      </c>
      <c r="J14" s="39">
        <f t="shared" si="4"/>
        <v>0</v>
      </c>
      <c r="K14" s="40">
        <f>COUNTIF(Vertices[Betweenness Centrality], "&gt;= " &amp; J14) - COUNTIF(Vertices[Betweenness Centrality], "&gt;=" &amp; J15)</f>
        <v>0</v>
      </c>
      <c r="L14" s="39">
        <f t="shared" si="5"/>
        <v>0</v>
      </c>
      <c r="M14" s="40">
        <f>COUNTIF(Vertices[Closeness Centrality], "&gt;= " &amp; L14) - COUNTIF(Vertices[Closeness Centrality], "&gt;=" &amp; L15)</f>
        <v>0</v>
      </c>
      <c r="N14" s="39">
        <f t="shared" si="6"/>
        <v>0</v>
      </c>
      <c r="O14" s="40">
        <f>COUNTIF(Vertices[Eigenvector Centrality], "&gt;= " &amp; N14) - COUNTIF(Vertices[Eigenvector Centrality], "&gt;=" &amp; N15)</f>
        <v>0</v>
      </c>
      <c r="P14" s="39">
        <f t="shared" si="7"/>
        <v>0</v>
      </c>
      <c r="Q14" s="40">
        <f>COUNTIF(Vertices[PageRank], "&gt;= " &amp; P14) - COUNTIF(Vertices[PageRank], "&gt;=" &amp; P15)</f>
        <v>0</v>
      </c>
      <c r="R14" s="39">
        <f t="shared" si="8"/>
        <v>0</v>
      </c>
      <c r="S14" s="45">
        <f>COUNTIF(Vertices[Clustering Coefficient], "&gt;= " &amp; R14) - COUNTIF(Vertices[Clustering Coefficient], "&gt;=" &amp; R15)</f>
        <v>0</v>
      </c>
      <c r="T14" s="39" t="e">
        <f t="shared" ca="1" si="9"/>
        <v>#REF!</v>
      </c>
      <c r="U14" s="40" t="e">
        <f t="shared" ca="1" si="0"/>
        <v>#REF!</v>
      </c>
    </row>
    <row r="15" spans="1:24" x14ac:dyDescent="0.25">
      <c r="D15" s="34">
        <f t="shared" si="1"/>
        <v>0</v>
      </c>
      <c r="E15" s="3">
        <f>COUNTIF(Vertices[Degree], "&gt;= " &amp; D15) - COUNTIF(Vertices[Degree], "&gt;=" &amp; D16)</f>
        <v>0</v>
      </c>
      <c r="F15" s="41">
        <f t="shared" si="2"/>
        <v>0</v>
      </c>
      <c r="G15" s="42">
        <f>COUNTIF(Vertices[In-Degree], "&gt;= " &amp; F15) - COUNTIF(Vertices[In-Degree], "&gt;=" &amp; F16)</f>
        <v>0</v>
      </c>
      <c r="H15" s="41">
        <f t="shared" si="3"/>
        <v>0</v>
      </c>
      <c r="I15" s="42">
        <f>COUNTIF(Vertices[Out-Degree], "&gt;= " &amp; H15) - COUNTIF(Vertices[Out-Degree], "&gt;=" &amp; H16)</f>
        <v>0</v>
      </c>
      <c r="J15" s="41">
        <f t="shared" si="4"/>
        <v>0</v>
      </c>
      <c r="K15" s="42">
        <f>COUNTIF(Vertices[Betweenness Centrality], "&gt;= " &amp; J15) - COUNTIF(Vertices[Betweenness Centrality], "&gt;=" &amp; J16)</f>
        <v>0</v>
      </c>
      <c r="L15" s="41">
        <f t="shared" si="5"/>
        <v>0</v>
      </c>
      <c r="M15" s="42">
        <f>COUNTIF(Vertices[Closeness Centrality], "&gt;= " &amp; L15) - COUNTIF(Vertices[Closeness Centrality], "&gt;=" &amp; L16)</f>
        <v>0</v>
      </c>
      <c r="N15" s="41">
        <f t="shared" si="6"/>
        <v>0</v>
      </c>
      <c r="O15" s="42">
        <f>COUNTIF(Vertices[Eigenvector Centrality], "&gt;= " &amp; N15) - COUNTIF(Vertices[Eigenvector Centrality], "&gt;=" &amp; N16)</f>
        <v>0</v>
      </c>
      <c r="P15" s="41">
        <f t="shared" si="7"/>
        <v>0</v>
      </c>
      <c r="Q15" s="42">
        <f>COUNTIF(Vertices[PageRank], "&gt;= " &amp; P15) - COUNTIF(Vertices[PageRank], "&gt;=" &amp; P16)</f>
        <v>0</v>
      </c>
      <c r="R15" s="41">
        <f t="shared" si="8"/>
        <v>0</v>
      </c>
      <c r="S15" s="46">
        <f>COUNTIF(Vertices[Clustering Coefficient], "&gt;= " &amp; R15) - COUNTIF(Vertices[Clustering Coefficient], "&gt;=" &amp; R16)</f>
        <v>0</v>
      </c>
      <c r="T15" s="41" t="e">
        <f t="shared" ca="1" si="9"/>
        <v>#REF!</v>
      </c>
      <c r="U15" s="42" t="e">
        <f t="shared" ca="1" si="0"/>
        <v>#REF!</v>
      </c>
    </row>
    <row r="16" spans="1:24" x14ac:dyDescent="0.25">
      <c r="D16" s="34">
        <f t="shared" si="1"/>
        <v>0</v>
      </c>
      <c r="E16" s="3">
        <f>COUNTIF(Vertices[Degree], "&gt;= " &amp; D16) - COUNTIF(Vertices[Degree], "&gt;=" &amp; D17)</f>
        <v>0</v>
      </c>
      <c r="F16" s="39">
        <f t="shared" si="2"/>
        <v>0</v>
      </c>
      <c r="G16" s="40">
        <f>COUNTIF(Vertices[In-Degree], "&gt;= " &amp; F16) - COUNTIF(Vertices[In-Degree], "&gt;=" &amp; F17)</f>
        <v>0</v>
      </c>
      <c r="H16" s="39">
        <f t="shared" si="3"/>
        <v>0</v>
      </c>
      <c r="I16" s="40">
        <f>COUNTIF(Vertices[Out-Degree], "&gt;= " &amp; H16) - COUNTIF(Vertices[Out-Degree], "&gt;=" &amp; H17)</f>
        <v>0</v>
      </c>
      <c r="J16" s="39">
        <f t="shared" si="4"/>
        <v>0</v>
      </c>
      <c r="K16" s="40">
        <f>COUNTIF(Vertices[Betweenness Centrality], "&gt;= " &amp; J16) - COUNTIF(Vertices[Betweenness Centrality], "&gt;=" &amp; J17)</f>
        <v>0</v>
      </c>
      <c r="L16" s="39">
        <f t="shared" si="5"/>
        <v>0</v>
      </c>
      <c r="M16" s="40">
        <f>COUNTIF(Vertices[Closeness Centrality], "&gt;= " &amp; L16) - COUNTIF(Vertices[Closeness Centrality], "&gt;=" &amp; L17)</f>
        <v>0</v>
      </c>
      <c r="N16" s="39">
        <f t="shared" si="6"/>
        <v>0</v>
      </c>
      <c r="O16" s="40">
        <f>COUNTIF(Vertices[Eigenvector Centrality], "&gt;= " &amp; N16) - COUNTIF(Vertices[Eigenvector Centrality], "&gt;=" &amp; N17)</f>
        <v>0</v>
      </c>
      <c r="P16" s="39">
        <f t="shared" si="7"/>
        <v>0</v>
      </c>
      <c r="Q16" s="40">
        <f>COUNTIF(Vertices[PageRank], "&gt;= " &amp; P16) - COUNTIF(Vertices[PageRank], "&gt;=" &amp; P17)</f>
        <v>0</v>
      </c>
      <c r="R16" s="39">
        <f t="shared" si="8"/>
        <v>0</v>
      </c>
      <c r="S16" s="45">
        <f>COUNTIF(Vertices[Clustering Coefficient], "&gt;= " &amp; R16) - COUNTIF(Vertices[Clustering Coefficient], "&gt;=" &amp; R17)</f>
        <v>0</v>
      </c>
      <c r="T16" s="39" t="e">
        <f t="shared" ca="1" si="9"/>
        <v>#REF!</v>
      </c>
      <c r="U16" s="40" t="e">
        <f t="shared" ca="1" si="0"/>
        <v>#REF!</v>
      </c>
    </row>
    <row r="17" spans="1:21" x14ac:dyDescent="0.25">
      <c r="D17" s="34">
        <f t="shared" si="1"/>
        <v>0</v>
      </c>
      <c r="E17" s="3">
        <f>COUNTIF(Vertices[Degree], "&gt;= " &amp; D17) - COUNTIF(Vertices[Degree], "&gt;=" &amp; D18)</f>
        <v>0</v>
      </c>
      <c r="F17" s="41">
        <f t="shared" si="2"/>
        <v>0</v>
      </c>
      <c r="G17" s="42">
        <f>COUNTIF(Vertices[In-Degree], "&gt;= " &amp; F17) - COUNTIF(Vertices[In-Degree], "&gt;=" &amp; F18)</f>
        <v>0</v>
      </c>
      <c r="H17" s="41">
        <f t="shared" si="3"/>
        <v>0</v>
      </c>
      <c r="I17" s="42">
        <f>COUNTIF(Vertices[Out-Degree], "&gt;= " &amp; H17) - COUNTIF(Vertices[Out-Degree], "&gt;=" &amp; H18)</f>
        <v>0</v>
      </c>
      <c r="J17" s="41">
        <f t="shared" si="4"/>
        <v>0</v>
      </c>
      <c r="K17" s="42">
        <f>COUNTIF(Vertices[Betweenness Centrality], "&gt;= " &amp; J17) - COUNTIF(Vertices[Betweenness Centrality], "&gt;=" &amp; J18)</f>
        <v>0</v>
      </c>
      <c r="L17" s="41">
        <f t="shared" si="5"/>
        <v>0</v>
      </c>
      <c r="M17" s="42">
        <f>COUNTIF(Vertices[Closeness Centrality], "&gt;= " &amp; L17) - COUNTIF(Vertices[Closeness Centrality], "&gt;=" &amp; L18)</f>
        <v>0</v>
      </c>
      <c r="N17" s="41">
        <f t="shared" si="6"/>
        <v>0</v>
      </c>
      <c r="O17" s="42">
        <f>COUNTIF(Vertices[Eigenvector Centrality], "&gt;= " &amp; N17) - COUNTIF(Vertices[Eigenvector Centrality], "&gt;=" &amp; N18)</f>
        <v>0</v>
      </c>
      <c r="P17" s="41">
        <f t="shared" si="7"/>
        <v>0</v>
      </c>
      <c r="Q17" s="42">
        <f>COUNTIF(Vertices[PageRank], "&gt;= " &amp; P17) - COUNTIF(Vertices[PageRank], "&gt;=" &amp; P18)</f>
        <v>0</v>
      </c>
      <c r="R17" s="41">
        <f t="shared" si="8"/>
        <v>0</v>
      </c>
      <c r="S17" s="46">
        <f>COUNTIF(Vertices[Clustering Coefficient], "&gt;= " &amp; R17) - COUNTIF(Vertices[Clustering Coefficient], "&gt;=" &amp; R18)</f>
        <v>0</v>
      </c>
      <c r="T17" s="41" t="e">
        <f t="shared" ca="1" si="9"/>
        <v>#REF!</v>
      </c>
      <c r="U17" s="42" t="e">
        <f t="shared" ca="1" si="0"/>
        <v>#REF!</v>
      </c>
    </row>
    <row r="18" spans="1:21" x14ac:dyDescent="0.25">
      <c r="D18" s="34">
        <f t="shared" si="1"/>
        <v>0</v>
      </c>
      <c r="E18" s="3">
        <f>COUNTIF(Vertices[Degree], "&gt;= " &amp; D18) - COUNTIF(Vertices[Degree], "&gt;=" &amp; D19)</f>
        <v>0</v>
      </c>
      <c r="F18" s="39">
        <f t="shared" si="2"/>
        <v>0</v>
      </c>
      <c r="G18" s="40">
        <f>COUNTIF(Vertices[In-Degree], "&gt;= " &amp; F18) - COUNTIF(Vertices[In-Degree], "&gt;=" &amp; F19)</f>
        <v>0</v>
      </c>
      <c r="H18" s="39">
        <f t="shared" si="3"/>
        <v>0</v>
      </c>
      <c r="I18" s="40">
        <f>COUNTIF(Vertices[Out-Degree], "&gt;= " &amp; H18) - COUNTIF(Vertices[Out-Degree], "&gt;=" &amp; H19)</f>
        <v>0</v>
      </c>
      <c r="J18" s="39">
        <f t="shared" si="4"/>
        <v>0</v>
      </c>
      <c r="K18" s="40">
        <f>COUNTIF(Vertices[Betweenness Centrality], "&gt;= " &amp; J18) - COUNTIF(Vertices[Betweenness Centrality], "&gt;=" &amp; J19)</f>
        <v>0</v>
      </c>
      <c r="L18" s="39">
        <f t="shared" si="5"/>
        <v>0</v>
      </c>
      <c r="M18" s="40">
        <f>COUNTIF(Vertices[Closeness Centrality], "&gt;= " &amp; L18) - COUNTIF(Vertices[Closeness Centrality], "&gt;=" &amp; L19)</f>
        <v>0</v>
      </c>
      <c r="N18" s="39">
        <f t="shared" si="6"/>
        <v>0</v>
      </c>
      <c r="O18" s="40">
        <f>COUNTIF(Vertices[Eigenvector Centrality], "&gt;= " &amp; N18) - COUNTIF(Vertices[Eigenvector Centrality], "&gt;=" &amp; N19)</f>
        <v>0</v>
      </c>
      <c r="P18" s="39">
        <f t="shared" si="7"/>
        <v>0</v>
      </c>
      <c r="Q18" s="40">
        <f>COUNTIF(Vertices[PageRank], "&gt;= " &amp; P18) - COUNTIF(Vertices[PageRank], "&gt;=" &amp; P19)</f>
        <v>0</v>
      </c>
      <c r="R18" s="39">
        <f t="shared" si="8"/>
        <v>0</v>
      </c>
      <c r="S18" s="45">
        <f>COUNTIF(Vertices[Clustering Coefficient], "&gt;= " &amp; R18) - COUNTIF(Vertices[Clustering Coefficient], "&gt;=" &amp; R19)</f>
        <v>0</v>
      </c>
      <c r="T18" s="39" t="e">
        <f t="shared" ca="1" si="9"/>
        <v>#REF!</v>
      </c>
      <c r="U18" s="40" t="e">
        <f t="shared" ca="1" si="0"/>
        <v>#REF!</v>
      </c>
    </row>
    <row r="19" spans="1:21" x14ac:dyDescent="0.25">
      <c r="D19" s="34">
        <f t="shared" si="1"/>
        <v>0</v>
      </c>
      <c r="E19" s="3">
        <f>COUNTIF(Vertices[Degree], "&gt;= " &amp; D19) - COUNTIF(Vertices[Degree], "&gt;=" &amp; D20)</f>
        <v>0</v>
      </c>
      <c r="F19" s="41">
        <f t="shared" si="2"/>
        <v>0</v>
      </c>
      <c r="G19" s="42">
        <f>COUNTIF(Vertices[In-Degree], "&gt;= " &amp; F19) - COUNTIF(Vertices[In-Degree], "&gt;=" &amp; F20)</f>
        <v>0</v>
      </c>
      <c r="H19" s="41">
        <f t="shared" si="3"/>
        <v>0</v>
      </c>
      <c r="I19" s="42">
        <f>COUNTIF(Vertices[Out-Degree], "&gt;= " &amp; H19) - COUNTIF(Vertices[Out-Degree], "&gt;=" &amp; H20)</f>
        <v>0</v>
      </c>
      <c r="J19" s="41">
        <f t="shared" si="4"/>
        <v>0</v>
      </c>
      <c r="K19" s="42">
        <f>COUNTIF(Vertices[Betweenness Centrality], "&gt;= " &amp; J19) - COUNTIF(Vertices[Betweenness Centrality], "&gt;=" &amp; J20)</f>
        <v>0</v>
      </c>
      <c r="L19" s="41">
        <f t="shared" si="5"/>
        <v>0</v>
      </c>
      <c r="M19" s="42">
        <f>COUNTIF(Vertices[Closeness Centrality], "&gt;= " &amp; L19) - COUNTIF(Vertices[Closeness Centrality], "&gt;=" &amp; L20)</f>
        <v>0</v>
      </c>
      <c r="N19" s="41">
        <f t="shared" si="6"/>
        <v>0</v>
      </c>
      <c r="O19" s="42">
        <f>COUNTIF(Vertices[Eigenvector Centrality], "&gt;= " &amp; N19) - COUNTIF(Vertices[Eigenvector Centrality], "&gt;=" &amp; N20)</f>
        <v>0</v>
      </c>
      <c r="P19" s="41">
        <f t="shared" si="7"/>
        <v>0</v>
      </c>
      <c r="Q19" s="42">
        <f>COUNTIF(Vertices[PageRank], "&gt;= " &amp; P19) - COUNTIF(Vertices[PageRank], "&gt;=" &amp; P20)</f>
        <v>0</v>
      </c>
      <c r="R19" s="41">
        <f t="shared" si="8"/>
        <v>0</v>
      </c>
      <c r="S19" s="46">
        <f>COUNTIF(Vertices[Clustering Coefficient], "&gt;= " &amp; R19) - COUNTIF(Vertices[Clustering Coefficient], "&gt;=" &amp; R20)</f>
        <v>0</v>
      </c>
      <c r="T19" s="41" t="e">
        <f t="shared" ca="1" si="9"/>
        <v>#REF!</v>
      </c>
      <c r="U19" s="42" t="e">
        <f t="shared" ca="1" si="0"/>
        <v>#REF!</v>
      </c>
    </row>
    <row r="20" spans="1:21" x14ac:dyDescent="0.25">
      <c r="D20" s="34">
        <f t="shared" si="1"/>
        <v>0</v>
      </c>
      <c r="E20" s="3">
        <f>COUNTIF(Vertices[Degree], "&gt;= " &amp; D20) - COUNTIF(Vertices[Degree], "&gt;=" &amp; D21)</f>
        <v>0</v>
      </c>
      <c r="F20" s="39">
        <f t="shared" si="2"/>
        <v>0</v>
      </c>
      <c r="G20" s="40">
        <f>COUNTIF(Vertices[In-Degree], "&gt;= " &amp; F20) - COUNTIF(Vertices[In-Degree], "&gt;=" &amp; F21)</f>
        <v>0</v>
      </c>
      <c r="H20" s="39">
        <f t="shared" si="3"/>
        <v>0</v>
      </c>
      <c r="I20" s="40">
        <f>COUNTIF(Vertices[Out-Degree], "&gt;= " &amp; H20) - COUNTIF(Vertices[Out-Degree], "&gt;=" &amp; H21)</f>
        <v>0</v>
      </c>
      <c r="J20" s="39">
        <f t="shared" si="4"/>
        <v>0</v>
      </c>
      <c r="K20" s="40">
        <f>COUNTIF(Vertices[Betweenness Centrality], "&gt;= " &amp; J20) - COUNTIF(Vertices[Betweenness Centrality], "&gt;=" &amp; J21)</f>
        <v>0</v>
      </c>
      <c r="L20" s="39">
        <f t="shared" si="5"/>
        <v>0</v>
      </c>
      <c r="M20" s="40">
        <f>COUNTIF(Vertices[Closeness Centrality], "&gt;= " &amp; L20) - COUNTIF(Vertices[Closeness Centrality], "&gt;=" &amp; L21)</f>
        <v>0</v>
      </c>
      <c r="N20" s="39">
        <f t="shared" si="6"/>
        <v>0</v>
      </c>
      <c r="O20" s="40">
        <f>COUNTIF(Vertices[Eigenvector Centrality], "&gt;= " &amp; N20) - COUNTIF(Vertices[Eigenvector Centrality], "&gt;=" &amp; N21)</f>
        <v>0</v>
      </c>
      <c r="P20" s="39">
        <f t="shared" si="7"/>
        <v>0</v>
      </c>
      <c r="Q20" s="40">
        <f>COUNTIF(Vertices[PageRank], "&gt;= " &amp; P20) - COUNTIF(Vertices[PageRank], "&gt;=" &amp; P21)</f>
        <v>0</v>
      </c>
      <c r="R20" s="39">
        <f t="shared" si="8"/>
        <v>0</v>
      </c>
      <c r="S20" s="45">
        <f>COUNTIF(Vertices[Clustering Coefficient], "&gt;= " &amp; R20) - COUNTIF(Vertices[Clustering Coefficient], "&gt;=" &amp; R21)</f>
        <v>0</v>
      </c>
      <c r="T20" s="39" t="e">
        <f t="shared" ca="1" si="9"/>
        <v>#REF!</v>
      </c>
      <c r="U20" s="40" t="e">
        <f t="shared" ca="1" si="0"/>
        <v>#REF!</v>
      </c>
    </row>
    <row r="21" spans="1:21" x14ac:dyDescent="0.25">
      <c r="D21" s="34">
        <f t="shared" si="1"/>
        <v>0</v>
      </c>
      <c r="E21" s="3">
        <f>COUNTIF(Vertices[Degree], "&gt;= " &amp; D21) - COUNTIF(Vertices[Degree], "&gt;=" &amp; D22)</f>
        <v>0</v>
      </c>
      <c r="F21" s="41">
        <f t="shared" si="2"/>
        <v>0</v>
      </c>
      <c r="G21" s="42">
        <f>COUNTIF(Vertices[In-Degree], "&gt;= " &amp; F21) - COUNTIF(Vertices[In-Degree], "&gt;=" &amp; F22)</f>
        <v>0</v>
      </c>
      <c r="H21" s="41">
        <f t="shared" si="3"/>
        <v>0</v>
      </c>
      <c r="I21" s="42">
        <f>COUNTIF(Vertices[Out-Degree], "&gt;= " &amp; H21) - COUNTIF(Vertices[Out-Degree], "&gt;=" &amp; H22)</f>
        <v>0</v>
      </c>
      <c r="J21" s="41">
        <f t="shared" si="4"/>
        <v>0</v>
      </c>
      <c r="K21" s="42">
        <f>COUNTIF(Vertices[Betweenness Centrality], "&gt;= " &amp; J21) - COUNTIF(Vertices[Betweenness Centrality], "&gt;=" &amp; J22)</f>
        <v>0</v>
      </c>
      <c r="L21" s="41">
        <f t="shared" si="5"/>
        <v>0</v>
      </c>
      <c r="M21" s="42">
        <f>COUNTIF(Vertices[Closeness Centrality], "&gt;= " &amp; L21) - COUNTIF(Vertices[Closeness Centrality], "&gt;=" &amp; L22)</f>
        <v>0</v>
      </c>
      <c r="N21" s="41">
        <f t="shared" si="6"/>
        <v>0</v>
      </c>
      <c r="O21" s="42">
        <f>COUNTIF(Vertices[Eigenvector Centrality], "&gt;= " &amp; N21) - COUNTIF(Vertices[Eigenvector Centrality], "&gt;=" &amp; N22)</f>
        <v>0</v>
      </c>
      <c r="P21" s="41">
        <f t="shared" si="7"/>
        <v>0</v>
      </c>
      <c r="Q21" s="42">
        <f>COUNTIF(Vertices[PageRank], "&gt;= " &amp; P21) - COUNTIF(Vertices[PageRank], "&gt;=" &amp; P22)</f>
        <v>0</v>
      </c>
      <c r="R21" s="41">
        <f t="shared" si="8"/>
        <v>0</v>
      </c>
      <c r="S21" s="46">
        <f>COUNTIF(Vertices[Clustering Coefficient], "&gt;= " &amp; R21) - COUNTIF(Vertices[Clustering Coefficient], "&gt;=" &amp; R22)</f>
        <v>0</v>
      </c>
      <c r="T21" s="41" t="e">
        <f t="shared" ca="1" si="9"/>
        <v>#REF!</v>
      </c>
      <c r="U21" s="42" t="e">
        <f t="shared" ca="1" si="0"/>
        <v>#REF!</v>
      </c>
    </row>
    <row r="22" spans="1:21" x14ac:dyDescent="0.25">
      <c r="D22" s="34">
        <f t="shared" si="1"/>
        <v>0</v>
      </c>
      <c r="E22" s="3">
        <f>COUNTIF(Vertices[Degree], "&gt;= " &amp; D22) - COUNTIF(Vertices[Degree], "&gt;=" &amp; D23)</f>
        <v>0</v>
      </c>
      <c r="F22" s="39">
        <f t="shared" si="2"/>
        <v>0</v>
      </c>
      <c r="G22" s="40">
        <f>COUNTIF(Vertices[In-Degree], "&gt;= " &amp; F22) - COUNTIF(Vertices[In-Degree], "&gt;=" &amp; F23)</f>
        <v>0</v>
      </c>
      <c r="H22" s="39">
        <f t="shared" si="3"/>
        <v>0</v>
      </c>
      <c r="I22" s="40">
        <f>COUNTIF(Vertices[Out-Degree], "&gt;= " &amp; H22) - COUNTIF(Vertices[Out-Degree], "&gt;=" &amp; H23)</f>
        <v>0</v>
      </c>
      <c r="J22" s="39">
        <f t="shared" si="4"/>
        <v>0</v>
      </c>
      <c r="K22" s="40">
        <f>COUNTIF(Vertices[Betweenness Centrality], "&gt;= " &amp; J22) - COUNTIF(Vertices[Betweenness Centrality], "&gt;=" &amp; J23)</f>
        <v>0</v>
      </c>
      <c r="L22" s="39">
        <f t="shared" si="5"/>
        <v>0</v>
      </c>
      <c r="M22" s="40">
        <f>COUNTIF(Vertices[Closeness Centrality], "&gt;= " &amp; L22) - COUNTIF(Vertices[Closeness Centrality], "&gt;=" &amp; L23)</f>
        <v>0</v>
      </c>
      <c r="N22" s="39">
        <f t="shared" si="6"/>
        <v>0</v>
      </c>
      <c r="O22" s="40">
        <f>COUNTIF(Vertices[Eigenvector Centrality], "&gt;= " &amp; N22) - COUNTIF(Vertices[Eigenvector Centrality], "&gt;=" &amp; N23)</f>
        <v>0</v>
      </c>
      <c r="P22" s="39">
        <f t="shared" si="7"/>
        <v>0</v>
      </c>
      <c r="Q22" s="40">
        <f>COUNTIF(Vertices[PageRank], "&gt;= " &amp; P22) - COUNTIF(Vertices[PageRank], "&gt;=" &amp; P23)</f>
        <v>0</v>
      </c>
      <c r="R22" s="39">
        <f t="shared" si="8"/>
        <v>0</v>
      </c>
      <c r="S22" s="45">
        <f>COUNTIF(Vertices[Clustering Coefficient], "&gt;= " &amp; R22) - COUNTIF(Vertices[Clustering Coefficient], "&gt;=" &amp; R23)</f>
        <v>0</v>
      </c>
      <c r="T22" s="39" t="e">
        <f t="shared" ca="1" si="9"/>
        <v>#REF!</v>
      </c>
      <c r="U22" s="40" t="e">
        <f t="shared" ca="1" si="0"/>
        <v>#REF!</v>
      </c>
    </row>
    <row r="23" spans="1:21" x14ac:dyDescent="0.25">
      <c r="D23" s="34">
        <f t="shared" si="1"/>
        <v>0</v>
      </c>
      <c r="E23" s="3">
        <f>COUNTIF(Vertices[Degree], "&gt;= " &amp; D23) - COUNTIF(Vertices[Degree], "&gt;=" &amp; D24)</f>
        <v>0</v>
      </c>
      <c r="F23" s="41">
        <f t="shared" si="2"/>
        <v>0</v>
      </c>
      <c r="G23" s="42">
        <f>COUNTIF(Vertices[In-Degree], "&gt;= " &amp; F23) - COUNTIF(Vertices[In-Degree], "&gt;=" &amp; F24)</f>
        <v>0</v>
      </c>
      <c r="H23" s="41">
        <f t="shared" si="3"/>
        <v>0</v>
      </c>
      <c r="I23" s="42">
        <f>COUNTIF(Vertices[Out-Degree], "&gt;= " &amp; H23) - COUNTIF(Vertices[Out-Degree], "&gt;=" &amp; H24)</f>
        <v>0</v>
      </c>
      <c r="J23" s="41">
        <f t="shared" si="4"/>
        <v>0</v>
      </c>
      <c r="K23" s="42">
        <f>COUNTIF(Vertices[Betweenness Centrality], "&gt;= " &amp; J23) - COUNTIF(Vertices[Betweenness Centrality], "&gt;=" &amp; J24)</f>
        <v>0</v>
      </c>
      <c r="L23" s="41">
        <f t="shared" si="5"/>
        <v>0</v>
      </c>
      <c r="M23" s="42">
        <f>COUNTIF(Vertices[Closeness Centrality], "&gt;= " &amp; L23) - COUNTIF(Vertices[Closeness Centrality], "&gt;=" &amp; L24)</f>
        <v>0</v>
      </c>
      <c r="N23" s="41">
        <f t="shared" si="6"/>
        <v>0</v>
      </c>
      <c r="O23" s="42">
        <f>COUNTIF(Vertices[Eigenvector Centrality], "&gt;= " &amp; N23) - COUNTIF(Vertices[Eigenvector Centrality], "&gt;=" &amp; N24)</f>
        <v>0</v>
      </c>
      <c r="P23" s="41">
        <f t="shared" si="7"/>
        <v>0</v>
      </c>
      <c r="Q23" s="42">
        <f>COUNTIF(Vertices[PageRank], "&gt;= " &amp; P23) - COUNTIF(Vertices[PageRank], "&gt;=" &amp; P24)</f>
        <v>0</v>
      </c>
      <c r="R23" s="41">
        <f t="shared" si="8"/>
        <v>0</v>
      </c>
      <c r="S23" s="46">
        <f>COUNTIF(Vertices[Clustering Coefficient], "&gt;= " &amp; R23) - COUNTIF(Vertices[Clustering Coefficient], "&gt;=" &amp; R24)</f>
        <v>0</v>
      </c>
      <c r="T23" s="41" t="e">
        <f t="shared" ca="1" si="9"/>
        <v>#REF!</v>
      </c>
      <c r="U23" s="42" t="e">
        <f t="shared" ca="1" si="0"/>
        <v>#REF!</v>
      </c>
    </row>
    <row r="24" spans="1:21" x14ac:dyDescent="0.25">
      <c r="D24" s="34">
        <f t="shared" si="1"/>
        <v>0</v>
      </c>
      <c r="E24" s="3">
        <f>COUNTIF(Vertices[Degree], "&gt;= " &amp; D24) - COUNTIF(Vertices[Degree], "&gt;=" &amp; D25)</f>
        <v>0</v>
      </c>
      <c r="F24" s="39">
        <f t="shared" si="2"/>
        <v>0</v>
      </c>
      <c r="G24" s="40">
        <f>COUNTIF(Vertices[In-Degree], "&gt;= " &amp; F24) - COUNTIF(Vertices[In-Degree], "&gt;=" &amp; F25)</f>
        <v>0</v>
      </c>
      <c r="H24" s="39">
        <f t="shared" si="3"/>
        <v>0</v>
      </c>
      <c r="I24" s="40">
        <f>COUNTIF(Vertices[Out-Degree], "&gt;= " &amp; H24) - COUNTIF(Vertices[Out-Degree], "&gt;=" &amp; H25)</f>
        <v>0</v>
      </c>
      <c r="J24" s="39">
        <f t="shared" si="4"/>
        <v>0</v>
      </c>
      <c r="K24" s="40">
        <f>COUNTIF(Vertices[Betweenness Centrality], "&gt;= " &amp; J24) - COUNTIF(Vertices[Betweenness Centrality], "&gt;=" &amp; J25)</f>
        <v>0</v>
      </c>
      <c r="L24" s="39">
        <f t="shared" si="5"/>
        <v>0</v>
      </c>
      <c r="M24" s="40">
        <f>COUNTIF(Vertices[Closeness Centrality], "&gt;= " &amp; L24) - COUNTIF(Vertices[Closeness Centrality], "&gt;=" &amp; L25)</f>
        <v>0</v>
      </c>
      <c r="N24" s="39">
        <f t="shared" si="6"/>
        <v>0</v>
      </c>
      <c r="O24" s="40">
        <f>COUNTIF(Vertices[Eigenvector Centrality], "&gt;= " &amp; N24) - COUNTIF(Vertices[Eigenvector Centrality], "&gt;=" &amp; N25)</f>
        <v>0</v>
      </c>
      <c r="P24" s="39">
        <f t="shared" si="7"/>
        <v>0</v>
      </c>
      <c r="Q24" s="40">
        <f>COUNTIF(Vertices[PageRank], "&gt;= " &amp; P24) - COUNTIF(Vertices[PageRank], "&gt;=" &amp; P25)</f>
        <v>0</v>
      </c>
      <c r="R24" s="39">
        <f t="shared" si="8"/>
        <v>0</v>
      </c>
      <c r="S24" s="45">
        <f>COUNTIF(Vertices[Clustering Coefficient], "&gt;= " &amp; R24) - COUNTIF(Vertices[Clustering Coefficient], "&gt;=" &amp; R25)</f>
        <v>0</v>
      </c>
      <c r="T24" s="39" t="e">
        <f t="shared" ca="1" si="9"/>
        <v>#REF!</v>
      </c>
      <c r="U24" s="40" t="e">
        <f t="shared" ca="1" si="0"/>
        <v>#REF!</v>
      </c>
    </row>
    <row r="25" spans="1:21" x14ac:dyDescent="0.25">
      <c r="D25" s="34">
        <f t="shared" si="1"/>
        <v>0</v>
      </c>
      <c r="E25" s="3">
        <f>COUNTIF(Vertices[Degree], "&gt;= " &amp; D25) - COUNTIF(Vertices[Degree], "&gt;=" &amp; D26)</f>
        <v>0</v>
      </c>
      <c r="F25" s="41">
        <f t="shared" si="2"/>
        <v>0</v>
      </c>
      <c r="G25" s="42">
        <f>COUNTIF(Vertices[In-Degree], "&gt;= " &amp; F25) - COUNTIF(Vertices[In-Degree], "&gt;=" &amp; F26)</f>
        <v>0</v>
      </c>
      <c r="H25" s="41">
        <f t="shared" si="3"/>
        <v>0</v>
      </c>
      <c r="I25" s="42">
        <f>COUNTIF(Vertices[Out-Degree], "&gt;= " &amp; H25) - COUNTIF(Vertices[Out-Degree], "&gt;=" &amp; H26)</f>
        <v>0</v>
      </c>
      <c r="J25" s="41">
        <f t="shared" si="4"/>
        <v>0</v>
      </c>
      <c r="K25" s="42">
        <f>COUNTIF(Vertices[Betweenness Centrality], "&gt;= " &amp; J25) - COUNTIF(Vertices[Betweenness Centrality], "&gt;=" &amp; J26)</f>
        <v>0</v>
      </c>
      <c r="L25" s="41">
        <f t="shared" si="5"/>
        <v>0</v>
      </c>
      <c r="M25" s="42">
        <f>COUNTIF(Vertices[Closeness Centrality], "&gt;= " &amp; L25) - COUNTIF(Vertices[Closeness Centrality], "&gt;=" &amp; L26)</f>
        <v>0</v>
      </c>
      <c r="N25" s="41">
        <f t="shared" si="6"/>
        <v>0</v>
      </c>
      <c r="O25" s="42">
        <f>COUNTIF(Vertices[Eigenvector Centrality], "&gt;= " &amp; N25) - COUNTIF(Vertices[Eigenvector Centrality], "&gt;=" &amp; N26)</f>
        <v>0</v>
      </c>
      <c r="P25" s="41">
        <f t="shared" si="7"/>
        <v>0</v>
      </c>
      <c r="Q25" s="42">
        <f>COUNTIF(Vertices[PageRank], "&gt;= " &amp; P25) - COUNTIF(Vertices[PageRank], "&gt;=" &amp; P26)</f>
        <v>0</v>
      </c>
      <c r="R25" s="41">
        <f t="shared" si="8"/>
        <v>0</v>
      </c>
      <c r="S25" s="46">
        <f>COUNTIF(Vertices[Clustering Coefficient], "&gt;= " &amp; R25) - COUNTIF(Vertices[Clustering Coefficient], "&gt;=" &amp; R26)</f>
        <v>0</v>
      </c>
      <c r="T25" s="41" t="e">
        <f t="shared" ca="1" si="9"/>
        <v>#REF!</v>
      </c>
      <c r="U25" s="42" t="e">
        <f t="shared" ca="1" si="0"/>
        <v>#REF!</v>
      </c>
    </row>
    <row r="26" spans="1:21" x14ac:dyDescent="0.25">
      <c r="D26" s="34">
        <f t="shared" si="1"/>
        <v>0</v>
      </c>
      <c r="E26" s="3">
        <f>COUNTIF(Vertices[Degree], "&gt;= " &amp; D26) - COUNTIF(Vertices[Degree], "&gt;=" &amp; D27)</f>
        <v>0</v>
      </c>
      <c r="F26" s="39">
        <f t="shared" si="2"/>
        <v>0</v>
      </c>
      <c r="G26" s="40">
        <f>COUNTIF(Vertices[In-Degree], "&gt;= " &amp; F26) - COUNTIF(Vertices[In-Degree], "&gt;=" &amp; F27)</f>
        <v>0</v>
      </c>
      <c r="H26" s="39">
        <f t="shared" si="3"/>
        <v>0</v>
      </c>
      <c r="I26" s="40">
        <f>COUNTIF(Vertices[Out-Degree], "&gt;= " &amp; H26) - COUNTIF(Vertices[Out-Degree], "&gt;=" &amp; H27)</f>
        <v>0</v>
      </c>
      <c r="J26" s="39">
        <f t="shared" si="4"/>
        <v>0</v>
      </c>
      <c r="K26" s="40">
        <f>COUNTIF(Vertices[Betweenness Centrality], "&gt;= " &amp; J26) - COUNTIF(Vertices[Betweenness Centrality], "&gt;=" &amp; J27)</f>
        <v>0</v>
      </c>
      <c r="L26" s="39">
        <f t="shared" si="5"/>
        <v>0</v>
      </c>
      <c r="M26" s="40">
        <f>COUNTIF(Vertices[Closeness Centrality], "&gt;= " &amp; L26) - COUNTIF(Vertices[Closeness Centrality], "&gt;=" &amp; L27)</f>
        <v>0</v>
      </c>
      <c r="N26" s="39">
        <f t="shared" si="6"/>
        <v>0</v>
      </c>
      <c r="O26" s="40">
        <f>COUNTIF(Vertices[Eigenvector Centrality], "&gt;= " &amp; N26) - COUNTIF(Vertices[Eigenvector Centrality], "&gt;=" &amp; N27)</f>
        <v>0</v>
      </c>
      <c r="P26" s="39">
        <f t="shared" si="7"/>
        <v>0</v>
      </c>
      <c r="Q26" s="40">
        <f>COUNTIF(Vertices[PageRank], "&gt;= " &amp; P26) - COUNTIF(Vertices[PageRank], "&gt;=" &amp; P27)</f>
        <v>0</v>
      </c>
      <c r="R26" s="39">
        <f t="shared" si="8"/>
        <v>0</v>
      </c>
      <c r="S26" s="45">
        <f>COUNTIF(Vertices[Clustering Coefficient], "&gt;= " &amp; R26) - COUNTIF(Vertices[Clustering Coefficient], "&gt;=" &amp; R27)</f>
        <v>0</v>
      </c>
      <c r="T26" s="39" t="e">
        <f t="shared" ca="1" si="9"/>
        <v>#REF!</v>
      </c>
      <c r="U26" s="40" t="e">
        <f t="shared" ca="1" si="0"/>
        <v>#REF!</v>
      </c>
    </row>
    <row r="27" spans="1:21" x14ac:dyDescent="0.25">
      <c r="D27" s="34">
        <f t="shared" si="1"/>
        <v>0</v>
      </c>
      <c r="E27" s="3">
        <f>COUNTIF(Vertices[Degree], "&gt;= " &amp; D27) - COUNTIF(Vertices[Degree], "&gt;=" &amp; D28)</f>
        <v>0</v>
      </c>
      <c r="F27" s="41">
        <f t="shared" si="2"/>
        <v>0</v>
      </c>
      <c r="G27" s="42">
        <f>COUNTIF(Vertices[In-Degree], "&gt;= " &amp; F27) - COUNTIF(Vertices[In-Degree], "&gt;=" &amp; F28)</f>
        <v>0</v>
      </c>
      <c r="H27" s="41">
        <f t="shared" si="3"/>
        <v>0</v>
      </c>
      <c r="I27" s="42">
        <f>COUNTIF(Vertices[Out-Degree], "&gt;= " &amp; H27) - COUNTIF(Vertices[Out-Degree], "&gt;=" &amp; H28)</f>
        <v>0</v>
      </c>
      <c r="J27" s="41">
        <f t="shared" si="4"/>
        <v>0</v>
      </c>
      <c r="K27" s="42">
        <f>COUNTIF(Vertices[Betweenness Centrality], "&gt;= " &amp; J27) - COUNTIF(Vertices[Betweenness Centrality], "&gt;=" &amp; J28)</f>
        <v>0</v>
      </c>
      <c r="L27" s="41">
        <f t="shared" si="5"/>
        <v>0</v>
      </c>
      <c r="M27" s="42">
        <f>COUNTIF(Vertices[Closeness Centrality], "&gt;= " &amp; L27) - COUNTIF(Vertices[Closeness Centrality], "&gt;=" &amp; L28)</f>
        <v>0</v>
      </c>
      <c r="N27" s="41">
        <f t="shared" si="6"/>
        <v>0</v>
      </c>
      <c r="O27" s="42">
        <f>COUNTIF(Vertices[Eigenvector Centrality], "&gt;= " &amp; N27) - COUNTIF(Vertices[Eigenvector Centrality], "&gt;=" &amp; N28)</f>
        <v>0</v>
      </c>
      <c r="P27" s="41">
        <f t="shared" si="7"/>
        <v>0</v>
      </c>
      <c r="Q27" s="42">
        <f>COUNTIF(Vertices[PageRank], "&gt;= " &amp; P27) - COUNTIF(Vertices[PageRank], "&gt;=" &amp; P28)</f>
        <v>0</v>
      </c>
      <c r="R27" s="41">
        <f t="shared" si="8"/>
        <v>0</v>
      </c>
      <c r="S27" s="46">
        <f>COUNTIF(Vertices[Clustering Coefficient], "&gt;= " &amp; R27) - COUNTIF(Vertices[Clustering Coefficient], "&gt;=" &amp; R28)</f>
        <v>0</v>
      </c>
      <c r="T27" s="41" t="e">
        <f t="shared" ca="1" si="9"/>
        <v>#REF!</v>
      </c>
      <c r="U27" s="42" t="e">
        <f t="shared" ca="1" si="0"/>
        <v>#REF!</v>
      </c>
    </row>
    <row r="28" spans="1:21" x14ac:dyDescent="0.25">
      <c r="D28" s="34">
        <f t="shared" si="1"/>
        <v>0</v>
      </c>
      <c r="E28" s="3">
        <f>COUNTIF(Vertices[Degree], "&gt;= " &amp; D28) - COUNTIF(Vertices[Degree], "&gt;=" &amp; D29)</f>
        <v>0</v>
      </c>
      <c r="F28" s="39">
        <f t="shared" si="2"/>
        <v>0</v>
      </c>
      <c r="G28" s="40">
        <f>COUNTIF(Vertices[In-Degree], "&gt;= " &amp; F28) - COUNTIF(Vertices[In-Degree], "&gt;=" &amp; F29)</f>
        <v>0</v>
      </c>
      <c r="H28" s="39">
        <f t="shared" si="3"/>
        <v>0</v>
      </c>
      <c r="I28" s="40">
        <f>COUNTIF(Vertices[Out-Degree], "&gt;= " &amp; H28) - COUNTIF(Vertices[Out-Degree], "&gt;=" &amp; H29)</f>
        <v>0</v>
      </c>
      <c r="J28" s="39">
        <f t="shared" si="4"/>
        <v>0</v>
      </c>
      <c r="K28" s="40">
        <f>COUNTIF(Vertices[Betweenness Centrality], "&gt;= " &amp; J28) - COUNTIF(Vertices[Betweenness Centrality], "&gt;=" &amp; J29)</f>
        <v>0</v>
      </c>
      <c r="L28" s="39">
        <f t="shared" si="5"/>
        <v>0</v>
      </c>
      <c r="M28" s="40">
        <f>COUNTIF(Vertices[Closeness Centrality], "&gt;= " &amp; L28) - COUNTIF(Vertices[Closeness Centrality], "&gt;=" &amp; L29)</f>
        <v>0</v>
      </c>
      <c r="N28" s="39">
        <f t="shared" si="6"/>
        <v>0</v>
      </c>
      <c r="O28" s="40">
        <f>COUNTIF(Vertices[Eigenvector Centrality], "&gt;= " &amp; N28) - COUNTIF(Vertices[Eigenvector Centrality], "&gt;=" &amp; N29)</f>
        <v>0</v>
      </c>
      <c r="P28" s="39">
        <f t="shared" si="7"/>
        <v>0</v>
      </c>
      <c r="Q28" s="40">
        <f>COUNTIF(Vertices[PageRank], "&gt;= " &amp; P28) - COUNTIF(Vertices[PageRank], "&gt;=" &amp; P29)</f>
        <v>0</v>
      </c>
      <c r="R28" s="39">
        <f t="shared" si="8"/>
        <v>0</v>
      </c>
      <c r="S28" s="45">
        <f>COUNTIF(Vertices[Clustering Coefficient], "&gt;= " &amp; R28) - COUNTIF(Vertices[Clustering Coefficient], "&gt;=" &amp; R29)</f>
        <v>0</v>
      </c>
      <c r="T28" s="39" t="e">
        <f t="shared" ca="1" si="9"/>
        <v>#REF!</v>
      </c>
      <c r="U28" s="40" t="e">
        <f t="shared" ca="1" si="0"/>
        <v>#REF!</v>
      </c>
    </row>
    <row r="29" spans="1:21" x14ac:dyDescent="0.25">
      <c r="A29" t="s">
        <v>163</v>
      </c>
      <c r="B29" t="s">
        <v>17</v>
      </c>
      <c r="D29" s="34">
        <f t="shared" si="1"/>
        <v>0</v>
      </c>
      <c r="E29" s="3">
        <f>COUNTIF(Vertices[Degree], "&gt;= " &amp; D29) - COUNTIF(Vertices[Degree], "&gt;=" &amp; D30)</f>
        <v>0</v>
      </c>
      <c r="F29" s="41">
        <f t="shared" si="2"/>
        <v>0</v>
      </c>
      <c r="G29" s="42">
        <f>COUNTIF(Vertices[In-Degree], "&gt;= " &amp; F29) - COUNTIF(Vertices[In-Degree], "&gt;=" &amp; F30)</f>
        <v>0</v>
      </c>
      <c r="H29" s="41">
        <f t="shared" si="3"/>
        <v>0</v>
      </c>
      <c r="I29" s="42">
        <f>COUNTIF(Vertices[Out-Degree], "&gt;= " &amp; H29) - COUNTIF(Vertices[Out-Degree], "&gt;=" &amp; H30)</f>
        <v>0</v>
      </c>
      <c r="J29" s="41">
        <f t="shared" si="4"/>
        <v>0</v>
      </c>
      <c r="K29" s="42">
        <f>COUNTIF(Vertices[Betweenness Centrality], "&gt;= " &amp; J29) - COUNTIF(Vertices[Betweenness Centrality], "&gt;=" &amp; J30)</f>
        <v>0</v>
      </c>
      <c r="L29" s="41">
        <f t="shared" si="5"/>
        <v>0</v>
      </c>
      <c r="M29" s="42">
        <f>COUNTIF(Vertices[Closeness Centrality], "&gt;= " &amp; L29) - COUNTIF(Vertices[Closeness Centrality], "&gt;=" &amp; L30)</f>
        <v>0</v>
      </c>
      <c r="N29" s="41">
        <f t="shared" si="6"/>
        <v>0</v>
      </c>
      <c r="O29" s="42">
        <f>COUNTIF(Vertices[Eigenvector Centrality], "&gt;= " &amp; N29) - COUNTIF(Vertices[Eigenvector Centrality], "&gt;=" &amp; N30)</f>
        <v>0</v>
      </c>
      <c r="P29" s="41">
        <f t="shared" si="7"/>
        <v>0</v>
      </c>
      <c r="Q29" s="42">
        <f>COUNTIF(Vertices[PageRank], "&gt;= " &amp; P29) - COUNTIF(Vertices[PageRank], "&gt;=" &amp; P30)</f>
        <v>0</v>
      </c>
      <c r="R29" s="41">
        <f t="shared" si="8"/>
        <v>0</v>
      </c>
      <c r="S29" s="46">
        <f>COUNTIF(Vertices[Clustering Coefficient], "&gt;= " &amp; R29) - COUNTIF(Vertices[Clustering Coefficient], "&gt;=" &amp; R30)</f>
        <v>0</v>
      </c>
      <c r="T29" s="41" t="e">
        <f t="shared" ca="1" si="9"/>
        <v>#REF!</v>
      </c>
      <c r="U29" s="42" t="e">
        <f t="shared" ca="1" si="0"/>
        <v>#REF!</v>
      </c>
    </row>
    <row r="30" spans="1:21" x14ac:dyDescent="0.25">
      <c r="A30" s="35"/>
      <c r="B30" s="35"/>
      <c r="D30" s="34">
        <f t="shared" si="1"/>
        <v>0</v>
      </c>
      <c r="E30" s="3">
        <f>COUNTIF(Vertices[Degree], "&gt;= " &amp; D30) - COUNTIF(Vertices[Degree], "&gt;=" &amp; D31)</f>
        <v>0</v>
      </c>
      <c r="F30" s="39">
        <f t="shared" si="2"/>
        <v>0</v>
      </c>
      <c r="G30" s="40">
        <f>COUNTIF(Vertices[In-Degree], "&gt;= " &amp; F30) - COUNTIF(Vertices[In-Degree], "&gt;=" &amp; F31)</f>
        <v>0</v>
      </c>
      <c r="H30" s="39">
        <f t="shared" si="3"/>
        <v>0</v>
      </c>
      <c r="I30" s="40">
        <f>COUNTIF(Vertices[Out-Degree], "&gt;= " &amp; H30) - COUNTIF(Vertices[Out-Degree], "&gt;=" &amp; H31)</f>
        <v>0</v>
      </c>
      <c r="J30" s="39">
        <f t="shared" si="4"/>
        <v>0</v>
      </c>
      <c r="K30" s="40">
        <f>COUNTIF(Vertices[Betweenness Centrality], "&gt;= " &amp; J30) - COUNTIF(Vertices[Betweenness Centrality], "&gt;=" &amp; J31)</f>
        <v>0</v>
      </c>
      <c r="L30" s="39">
        <f t="shared" si="5"/>
        <v>0</v>
      </c>
      <c r="M30" s="40">
        <f>COUNTIF(Vertices[Closeness Centrality], "&gt;= " &amp; L30) - COUNTIF(Vertices[Closeness Centrality], "&gt;=" &amp; L31)</f>
        <v>0</v>
      </c>
      <c r="N30" s="39">
        <f t="shared" si="6"/>
        <v>0</v>
      </c>
      <c r="O30" s="40">
        <f>COUNTIF(Vertices[Eigenvector Centrality], "&gt;= " &amp; N30) - COUNTIF(Vertices[Eigenvector Centrality], "&gt;=" &amp; N31)</f>
        <v>0</v>
      </c>
      <c r="P30" s="39">
        <f t="shared" si="7"/>
        <v>0</v>
      </c>
      <c r="Q30" s="40">
        <f>COUNTIF(Vertices[PageRank], "&gt;= " &amp; P30) - COUNTIF(Vertices[PageRank], "&gt;=" &amp; P31)</f>
        <v>0</v>
      </c>
      <c r="R30" s="39">
        <f t="shared" si="8"/>
        <v>0</v>
      </c>
      <c r="S30" s="45">
        <f>COUNTIF(Vertices[Clustering Coefficient], "&gt;= " &amp; R30) - COUNTIF(Vertices[Clustering Coefficient], "&gt;=" &amp; R31)</f>
        <v>0</v>
      </c>
      <c r="T30" s="39" t="e">
        <f t="shared" ca="1" si="9"/>
        <v>#REF!</v>
      </c>
      <c r="U30" s="40" t="e">
        <f t="shared" ca="1" si="0"/>
        <v>#REF!</v>
      </c>
    </row>
    <row r="31" spans="1:21" x14ac:dyDescent="0.25">
      <c r="D31" s="34">
        <f t="shared" si="1"/>
        <v>0</v>
      </c>
      <c r="E31" s="3">
        <f>COUNTIF(Vertices[Degree], "&gt;= " &amp; D31) - COUNTIF(Vertices[Degree], "&gt;=" &amp; D32)</f>
        <v>0</v>
      </c>
      <c r="F31" s="41">
        <f t="shared" si="2"/>
        <v>0</v>
      </c>
      <c r="G31" s="42">
        <f>COUNTIF(Vertices[In-Degree], "&gt;= " &amp; F31) - COUNTIF(Vertices[In-Degree], "&gt;=" &amp; F32)</f>
        <v>0</v>
      </c>
      <c r="H31" s="41">
        <f t="shared" si="3"/>
        <v>0</v>
      </c>
      <c r="I31" s="42">
        <f>COUNTIF(Vertices[Out-Degree], "&gt;= " &amp; H31) - COUNTIF(Vertices[Out-Degree], "&gt;=" &amp; H32)</f>
        <v>0</v>
      </c>
      <c r="J31" s="41">
        <f t="shared" si="4"/>
        <v>0</v>
      </c>
      <c r="K31" s="42">
        <f>COUNTIF(Vertices[Betweenness Centrality], "&gt;= " &amp; J31) - COUNTIF(Vertices[Betweenness Centrality], "&gt;=" &amp; J32)</f>
        <v>0</v>
      </c>
      <c r="L31" s="41">
        <f t="shared" si="5"/>
        <v>0</v>
      </c>
      <c r="M31" s="42">
        <f>COUNTIF(Vertices[Closeness Centrality], "&gt;= " &amp; L31) - COUNTIF(Vertices[Closeness Centrality], "&gt;=" &amp; L32)</f>
        <v>0</v>
      </c>
      <c r="N31" s="41">
        <f t="shared" si="6"/>
        <v>0</v>
      </c>
      <c r="O31" s="42">
        <f>COUNTIF(Vertices[Eigenvector Centrality], "&gt;= " &amp; N31) - COUNTIF(Vertices[Eigenvector Centrality], "&gt;=" &amp; N32)</f>
        <v>0</v>
      </c>
      <c r="P31" s="41">
        <f t="shared" si="7"/>
        <v>0</v>
      </c>
      <c r="Q31" s="42">
        <f>COUNTIF(Vertices[PageRank], "&gt;= " &amp; P31) - COUNTIF(Vertices[PageRank], "&gt;=" &amp; P32)</f>
        <v>0</v>
      </c>
      <c r="R31" s="41">
        <f t="shared" si="8"/>
        <v>0</v>
      </c>
      <c r="S31" s="46">
        <f>COUNTIF(Vertices[Clustering Coefficient], "&gt;= " &amp; R31) - COUNTIF(Vertices[Clustering Coefficient], "&gt;=" &amp; R32)</f>
        <v>0</v>
      </c>
      <c r="T31" s="41" t="e">
        <f t="shared" ca="1" si="9"/>
        <v>#REF!</v>
      </c>
      <c r="U31" s="42" t="e">
        <f t="shared" ca="1" si="0"/>
        <v>#REF!</v>
      </c>
    </row>
    <row r="32" spans="1:21" x14ac:dyDescent="0.25">
      <c r="D32" s="34">
        <f t="shared" si="1"/>
        <v>0</v>
      </c>
      <c r="E32" s="3">
        <f>COUNTIF(Vertices[Degree], "&gt;= " &amp; D32) - COUNTIF(Vertices[Degree], "&gt;=" &amp; D33)</f>
        <v>0</v>
      </c>
      <c r="F32" s="39">
        <f t="shared" si="2"/>
        <v>0</v>
      </c>
      <c r="G32" s="40">
        <f>COUNTIF(Vertices[In-Degree], "&gt;= " &amp; F32) - COUNTIF(Vertices[In-Degree], "&gt;=" &amp; F33)</f>
        <v>0</v>
      </c>
      <c r="H32" s="39">
        <f t="shared" si="3"/>
        <v>0</v>
      </c>
      <c r="I32" s="40">
        <f>COUNTIF(Vertices[Out-Degree], "&gt;= " &amp; H32) - COUNTIF(Vertices[Out-Degree], "&gt;=" &amp; H33)</f>
        <v>0</v>
      </c>
      <c r="J32" s="39">
        <f t="shared" si="4"/>
        <v>0</v>
      </c>
      <c r="K32" s="40">
        <f>COUNTIF(Vertices[Betweenness Centrality], "&gt;= " &amp; J32) - COUNTIF(Vertices[Betweenness Centrality], "&gt;=" &amp; J33)</f>
        <v>0</v>
      </c>
      <c r="L32" s="39">
        <f t="shared" si="5"/>
        <v>0</v>
      </c>
      <c r="M32" s="40">
        <f>COUNTIF(Vertices[Closeness Centrality], "&gt;= " &amp; L32) - COUNTIF(Vertices[Closeness Centrality], "&gt;=" &amp; L33)</f>
        <v>0</v>
      </c>
      <c r="N32" s="39">
        <f t="shared" si="6"/>
        <v>0</v>
      </c>
      <c r="O32" s="40">
        <f>COUNTIF(Vertices[Eigenvector Centrality], "&gt;= " &amp; N32) - COUNTIF(Vertices[Eigenvector Centrality], "&gt;=" &amp; N33)</f>
        <v>0</v>
      </c>
      <c r="P32" s="39">
        <f t="shared" si="7"/>
        <v>0</v>
      </c>
      <c r="Q32" s="40">
        <f>COUNTIF(Vertices[PageRank], "&gt;= " &amp; P32) - COUNTIF(Vertices[PageRank], "&gt;=" &amp; P33)</f>
        <v>0</v>
      </c>
      <c r="R32" s="39">
        <f t="shared" si="8"/>
        <v>0</v>
      </c>
      <c r="S32" s="45">
        <f>COUNTIF(Vertices[Clustering Coefficient], "&gt;= " &amp; R32) - COUNTIF(Vertices[Clustering Coefficient], "&gt;=" &amp; R33)</f>
        <v>0</v>
      </c>
      <c r="T32" s="39" t="e">
        <f t="shared" ca="1" si="9"/>
        <v>#REF!</v>
      </c>
      <c r="U32" s="40" t="e">
        <f t="shared" ca="1" si="0"/>
        <v>#REF!</v>
      </c>
    </row>
    <row r="33" spans="1:21" x14ac:dyDescent="0.25">
      <c r="D33" s="34">
        <f t="shared" si="1"/>
        <v>0</v>
      </c>
      <c r="E33" s="3">
        <f>COUNTIF(Vertices[Degree], "&gt;= " &amp; D33) - COUNTIF(Vertices[Degree], "&gt;=" &amp; D34)</f>
        <v>0</v>
      </c>
      <c r="F33" s="41">
        <f t="shared" si="2"/>
        <v>0</v>
      </c>
      <c r="G33" s="42">
        <f>COUNTIF(Vertices[In-Degree], "&gt;= " &amp; F33) - COUNTIF(Vertices[In-Degree], "&gt;=" &amp; F34)</f>
        <v>0</v>
      </c>
      <c r="H33" s="41">
        <f t="shared" si="3"/>
        <v>0</v>
      </c>
      <c r="I33" s="42">
        <f>COUNTIF(Vertices[Out-Degree], "&gt;= " &amp; H33) - COUNTIF(Vertices[Out-Degree], "&gt;=" &amp; H34)</f>
        <v>0</v>
      </c>
      <c r="J33" s="41">
        <f t="shared" si="4"/>
        <v>0</v>
      </c>
      <c r="K33" s="42">
        <f>COUNTIF(Vertices[Betweenness Centrality], "&gt;= " &amp; J33) - COUNTIF(Vertices[Betweenness Centrality], "&gt;=" &amp; J34)</f>
        <v>0</v>
      </c>
      <c r="L33" s="41">
        <f t="shared" si="5"/>
        <v>0</v>
      </c>
      <c r="M33" s="42">
        <f>COUNTIF(Vertices[Closeness Centrality], "&gt;= " &amp; L33) - COUNTIF(Vertices[Closeness Centrality], "&gt;=" &amp; L34)</f>
        <v>0</v>
      </c>
      <c r="N33" s="41">
        <f t="shared" si="6"/>
        <v>0</v>
      </c>
      <c r="O33" s="42">
        <f>COUNTIF(Vertices[Eigenvector Centrality], "&gt;= " &amp; N33) - COUNTIF(Vertices[Eigenvector Centrality], "&gt;=" &amp; N34)</f>
        <v>0</v>
      </c>
      <c r="P33" s="41">
        <f t="shared" si="7"/>
        <v>0</v>
      </c>
      <c r="Q33" s="42">
        <f>COUNTIF(Vertices[PageRank], "&gt;= " &amp; P33) - COUNTIF(Vertices[PageRank], "&gt;=" &amp; P34)</f>
        <v>0</v>
      </c>
      <c r="R33" s="41">
        <f t="shared" si="8"/>
        <v>0</v>
      </c>
      <c r="S33" s="46">
        <f>COUNTIF(Vertices[Clustering Coefficient], "&gt;= " &amp; R33) - COUNTIF(Vertices[Clustering Coefficient], "&gt;=" &amp; R34)</f>
        <v>0</v>
      </c>
      <c r="T33" s="41" t="e">
        <f t="shared" ca="1" si="9"/>
        <v>#REF!</v>
      </c>
      <c r="U33" s="42" t="e">
        <f t="shared" ca="1" si="0"/>
        <v>#REF!</v>
      </c>
    </row>
    <row r="34" spans="1:21" x14ac:dyDescent="0.25">
      <c r="D34" s="34">
        <f t="shared" si="1"/>
        <v>0</v>
      </c>
      <c r="E34" s="3">
        <f>COUNTIF(Vertices[Degree], "&gt;= " &amp; D34) - COUNTIF(Vertices[Degree], "&gt;=" &amp; D35)</f>
        <v>0</v>
      </c>
      <c r="F34" s="39">
        <f t="shared" si="2"/>
        <v>0</v>
      </c>
      <c r="G34" s="40">
        <f>COUNTIF(Vertices[In-Degree], "&gt;= " &amp; F34) - COUNTIF(Vertices[In-Degree], "&gt;=" &amp; F35)</f>
        <v>0</v>
      </c>
      <c r="H34" s="39">
        <f t="shared" si="3"/>
        <v>0</v>
      </c>
      <c r="I34" s="40">
        <f>COUNTIF(Vertices[Out-Degree], "&gt;= " &amp; H34) - COUNTIF(Vertices[Out-Degree], "&gt;=" &amp; H35)</f>
        <v>0</v>
      </c>
      <c r="J34" s="39">
        <f t="shared" si="4"/>
        <v>0</v>
      </c>
      <c r="K34" s="40">
        <f>COUNTIF(Vertices[Betweenness Centrality], "&gt;= " &amp; J34) - COUNTIF(Vertices[Betweenness Centrality], "&gt;=" &amp; J35)</f>
        <v>0</v>
      </c>
      <c r="L34" s="39">
        <f t="shared" si="5"/>
        <v>0</v>
      </c>
      <c r="M34" s="40">
        <f>COUNTIF(Vertices[Closeness Centrality], "&gt;= " &amp; L34) - COUNTIF(Vertices[Closeness Centrality], "&gt;=" &amp; L35)</f>
        <v>0</v>
      </c>
      <c r="N34" s="39">
        <f t="shared" si="6"/>
        <v>0</v>
      </c>
      <c r="O34" s="40">
        <f>COUNTIF(Vertices[Eigenvector Centrality], "&gt;= " &amp; N34) - COUNTIF(Vertices[Eigenvector Centrality], "&gt;=" &amp; N35)</f>
        <v>0</v>
      </c>
      <c r="P34" s="39">
        <f t="shared" si="7"/>
        <v>0</v>
      </c>
      <c r="Q34" s="40">
        <f>COUNTIF(Vertices[PageRank], "&gt;= " &amp; P34) - COUNTIF(Vertices[PageRank], "&gt;=" &amp; P35)</f>
        <v>0</v>
      </c>
      <c r="R34" s="39">
        <f t="shared" si="8"/>
        <v>0</v>
      </c>
      <c r="S34" s="45">
        <f>COUNTIF(Vertices[Clustering Coefficient], "&gt;= " &amp; R34) - COUNTIF(Vertices[Clustering Coefficient], "&gt;=" &amp; R35)</f>
        <v>0</v>
      </c>
      <c r="T34" s="39" t="e">
        <f t="shared" ca="1" si="9"/>
        <v>#REF!</v>
      </c>
      <c r="U34" s="40" t="e">
        <f t="shared" ca="1" si="0"/>
        <v>#REF!</v>
      </c>
    </row>
    <row r="35" spans="1:21" x14ac:dyDescent="0.25">
      <c r="D35" s="34">
        <f t="shared" si="1"/>
        <v>0</v>
      </c>
      <c r="E35" s="3">
        <f>COUNTIF(Vertices[Degree], "&gt;= " &amp; D35) - COUNTIF(Vertices[Degree], "&gt;=" &amp; D36)</f>
        <v>0</v>
      </c>
      <c r="F35" s="41">
        <f t="shared" si="2"/>
        <v>0</v>
      </c>
      <c r="G35" s="42">
        <f>COUNTIF(Vertices[In-Degree], "&gt;= " &amp; F35) - COUNTIF(Vertices[In-Degree], "&gt;=" &amp; F36)</f>
        <v>0</v>
      </c>
      <c r="H35" s="41">
        <f t="shared" si="3"/>
        <v>0</v>
      </c>
      <c r="I35" s="42">
        <f>COUNTIF(Vertices[Out-Degree], "&gt;= " &amp; H35) - COUNTIF(Vertices[Out-Degree], "&gt;=" &amp; H36)</f>
        <v>0</v>
      </c>
      <c r="J35" s="41">
        <f t="shared" si="4"/>
        <v>0</v>
      </c>
      <c r="K35" s="42">
        <f>COUNTIF(Vertices[Betweenness Centrality], "&gt;= " &amp; J35) - COUNTIF(Vertices[Betweenness Centrality], "&gt;=" &amp; J36)</f>
        <v>0</v>
      </c>
      <c r="L35" s="41">
        <f t="shared" si="5"/>
        <v>0</v>
      </c>
      <c r="M35" s="42">
        <f>COUNTIF(Vertices[Closeness Centrality], "&gt;= " &amp; L35) - COUNTIF(Vertices[Closeness Centrality], "&gt;=" &amp; L36)</f>
        <v>0</v>
      </c>
      <c r="N35" s="41">
        <f t="shared" si="6"/>
        <v>0</v>
      </c>
      <c r="O35" s="42">
        <f>COUNTIF(Vertices[Eigenvector Centrality], "&gt;= " &amp; N35) - COUNTIF(Vertices[Eigenvector Centrality], "&gt;=" &amp; N36)</f>
        <v>0</v>
      </c>
      <c r="P35" s="41">
        <f t="shared" si="7"/>
        <v>0</v>
      </c>
      <c r="Q35" s="42">
        <f>COUNTIF(Vertices[PageRank], "&gt;= " &amp; P35) - COUNTIF(Vertices[PageRank], "&gt;=" &amp; P36)</f>
        <v>0</v>
      </c>
      <c r="R35" s="41">
        <f t="shared" si="8"/>
        <v>0</v>
      </c>
      <c r="S35" s="46">
        <f>COUNTIF(Vertices[Clustering Coefficient], "&gt;= " &amp; R35) - COUNTIF(Vertices[Clustering Coefficient], "&gt;=" &amp; R36)</f>
        <v>0</v>
      </c>
      <c r="T35" s="41" t="e">
        <f t="shared" ca="1" si="9"/>
        <v>#REF!</v>
      </c>
      <c r="U35" s="42" t="e">
        <f t="shared" ca="1" si="0"/>
        <v>#REF!</v>
      </c>
    </row>
    <row r="36" spans="1:21" x14ac:dyDescent="0.25">
      <c r="D36" s="34">
        <f t="shared" si="1"/>
        <v>0</v>
      </c>
      <c r="E36" s="3">
        <f>COUNTIF(Vertices[Degree], "&gt;= " &amp; D36) - COUNTIF(Vertices[Degree], "&gt;=" &amp; D37)</f>
        <v>0</v>
      </c>
      <c r="F36" s="39">
        <f t="shared" si="2"/>
        <v>0</v>
      </c>
      <c r="G36" s="40">
        <f>COUNTIF(Vertices[In-Degree], "&gt;= " &amp; F36) - COUNTIF(Vertices[In-Degree], "&gt;=" &amp; F37)</f>
        <v>0</v>
      </c>
      <c r="H36" s="39">
        <f t="shared" si="3"/>
        <v>0</v>
      </c>
      <c r="I36" s="40">
        <f>COUNTIF(Vertices[Out-Degree], "&gt;= " &amp; H36) - COUNTIF(Vertices[Out-Degree], "&gt;=" &amp; H37)</f>
        <v>0</v>
      </c>
      <c r="J36" s="39">
        <f t="shared" si="4"/>
        <v>0</v>
      </c>
      <c r="K36" s="40">
        <f>COUNTIF(Vertices[Betweenness Centrality], "&gt;= " &amp; J36) - COUNTIF(Vertices[Betweenness Centrality], "&gt;=" &amp; J37)</f>
        <v>0</v>
      </c>
      <c r="L36" s="39">
        <f t="shared" si="5"/>
        <v>0</v>
      </c>
      <c r="M36" s="40">
        <f>COUNTIF(Vertices[Closeness Centrality], "&gt;= " &amp; L36) - COUNTIF(Vertices[Closeness Centrality], "&gt;=" &amp; L37)</f>
        <v>0</v>
      </c>
      <c r="N36" s="39">
        <f t="shared" si="6"/>
        <v>0</v>
      </c>
      <c r="O36" s="40">
        <f>COUNTIF(Vertices[Eigenvector Centrality], "&gt;= " &amp; N36) - COUNTIF(Vertices[Eigenvector Centrality], "&gt;=" &amp; N37)</f>
        <v>0</v>
      </c>
      <c r="P36" s="39">
        <f t="shared" si="7"/>
        <v>0</v>
      </c>
      <c r="Q36" s="40">
        <f>COUNTIF(Vertices[PageRank], "&gt;= " &amp; P36) - COUNTIF(Vertices[PageRank], "&gt;=" &amp; P37)</f>
        <v>0</v>
      </c>
      <c r="R36" s="39">
        <f t="shared" si="8"/>
        <v>0</v>
      </c>
      <c r="S36" s="45">
        <f>COUNTIF(Vertices[Clustering Coefficient], "&gt;= " &amp; R36) - COUNTIF(Vertices[Clustering Coefficient], "&gt;=" &amp; R37)</f>
        <v>0</v>
      </c>
      <c r="T36" s="39" t="e">
        <f t="shared" ca="1" si="9"/>
        <v>#REF!</v>
      </c>
      <c r="U36" s="40" t="e">
        <f t="shared" ca="1" si="0"/>
        <v>#REF!</v>
      </c>
    </row>
    <row r="37" spans="1:21" x14ac:dyDescent="0.25">
      <c r="D37" s="34">
        <f t="shared" si="1"/>
        <v>0</v>
      </c>
      <c r="E37" s="3">
        <f>COUNTIF(Vertices[Degree], "&gt;= " &amp; D37) - COUNTIF(Vertices[Degree], "&gt;=" &amp; D38)</f>
        <v>0</v>
      </c>
      <c r="F37" s="41">
        <f t="shared" si="2"/>
        <v>0</v>
      </c>
      <c r="G37" s="42">
        <f>COUNTIF(Vertices[In-Degree], "&gt;= " &amp; F37) - COUNTIF(Vertices[In-Degree], "&gt;=" &amp; F38)</f>
        <v>0</v>
      </c>
      <c r="H37" s="41">
        <f t="shared" si="3"/>
        <v>0</v>
      </c>
      <c r="I37" s="42">
        <f>COUNTIF(Vertices[Out-Degree], "&gt;= " &amp; H37) - COUNTIF(Vertices[Out-Degree], "&gt;=" &amp; H38)</f>
        <v>0</v>
      </c>
      <c r="J37" s="41">
        <f t="shared" si="4"/>
        <v>0</v>
      </c>
      <c r="K37" s="42">
        <f>COUNTIF(Vertices[Betweenness Centrality], "&gt;= " &amp; J37) - COUNTIF(Vertices[Betweenness Centrality], "&gt;=" &amp; J38)</f>
        <v>0</v>
      </c>
      <c r="L37" s="41">
        <f t="shared" si="5"/>
        <v>0</v>
      </c>
      <c r="M37" s="42">
        <f>COUNTIF(Vertices[Closeness Centrality], "&gt;= " &amp; L37) - COUNTIF(Vertices[Closeness Centrality], "&gt;=" &amp; L38)</f>
        <v>0</v>
      </c>
      <c r="N37" s="41">
        <f t="shared" si="6"/>
        <v>0</v>
      </c>
      <c r="O37" s="42">
        <f>COUNTIF(Vertices[Eigenvector Centrality], "&gt;= " &amp; N37) - COUNTIF(Vertices[Eigenvector Centrality], "&gt;=" &amp; N38)</f>
        <v>0</v>
      </c>
      <c r="P37" s="41">
        <f t="shared" si="7"/>
        <v>0</v>
      </c>
      <c r="Q37" s="42">
        <f>COUNTIF(Vertices[PageRank], "&gt;= " &amp; P37) - COUNTIF(Vertices[PageRank], "&gt;=" &amp; P38)</f>
        <v>0</v>
      </c>
      <c r="R37" s="41">
        <f t="shared" si="8"/>
        <v>0</v>
      </c>
      <c r="S37" s="46">
        <f>COUNTIF(Vertices[Clustering Coefficient], "&gt;= " &amp; R37) - COUNTIF(Vertices[Clustering Coefficient], "&gt;=" &amp; R38)</f>
        <v>0</v>
      </c>
      <c r="T37" s="41" t="e">
        <f t="shared" ca="1" si="9"/>
        <v>#REF!</v>
      </c>
      <c r="U37" s="42" t="e">
        <f t="shared" ca="1" si="0"/>
        <v>#REF!</v>
      </c>
    </row>
    <row r="38" spans="1:21" x14ac:dyDescent="0.25">
      <c r="D38" s="34">
        <f t="shared" si="1"/>
        <v>0</v>
      </c>
      <c r="E38" s="3">
        <f>COUNTIF(Vertices[Degree], "&gt;= " &amp; D38) - COUNTIF(Vertices[Degree], "&gt;=" &amp; D39)</f>
        <v>0</v>
      </c>
      <c r="F38" s="39">
        <f t="shared" si="2"/>
        <v>0</v>
      </c>
      <c r="G38" s="40">
        <f>COUNTIF(Vertices[In-Degree], "&gt;= " &amp; F38) - COUNTIF(Vertices[In-Degree], "&gt;=" &amp; F39)</f>
        <v>0</v>
      </c>
      <c r="H38" s="39">
        <f t="shared" si="3"/>
        <v>0</v>
      </c>
      <c r="I38" s="40">
        <f>COUNTIF(Vertices[Out-Degree], "&gt;= " &amp; H38) - COUNTIF(Vertices[Out-Degree], "&gt;=" &amp; H39)</f>
        <v>0</v>
      </c>
      <c r="J38" s="39">
        <f t="shared" si="4"/>
        <v>0</v>
      </c>
      <c r="K38" s="40">
        <f>COUNTIF(Vertices[Betweenness Centrality], "&gt;= " &amp; J38) - COUNTIF(Vertices[Betweenness Centrality], "&gt;=" &amp; J39)</f>
        <v>0</v>
      </c>
      <c r="L38" s="39">
        <f t="shared" si="5"/>
        <v>0</v>
      </c>
      <c r="M38" s="40">
        <f>COUNTIF(Vertices[Closeness Centrality], "&gt;= " &amp; L38) - COUNTIF(Vertices[Closeness Centrality], "&gt;=" &amp; L39)</f>
        <v>0</v>
      </c>
      <c r="N38" s="39">
        <f t="shared" si="6"/>
        <v>0</v>
      </c>
      <c r="O38" s="40">
        <f>COUNTIF(Vertices[Eigenvector Centrality], "&gt;= " &amp; N38) - COUNTIF(Vertices[Eigenvector Centrality], "&gt;=" &amp; N39)</f>
        <v>0</v>
      </c>
      <c r="P38" s="39">
        <f t="shared" si="7"/>
        <v>0</v>
      </c>
      <c r="Q38" s="40">
        <f>COUNTIF(Vertices[PageRank], "&gt;= " &amp; P38) - COUNTIF(Vertices[PageRank], "&gt;=" &amp; P39)</f>
        <v>0</v>
      </c>
      <c r="R38" s="39">
        <f t="shared" si="8"/>
        <v>0</v>
      </c>
      <c r="S38" s="45">
        <f>COUNTIF(Vertices[Clustering Coefficient], "&gt;= " &amp; R38) - COUNTIF(Vertices[Clustering Coefficient], "&gt;=" &amp; R39)</f>
        <v>0</v>
      </c>
      <c r="T38" s="39" t="e">
        <f t="shared" ca="1" si="9"/>
        <v>#REF!</v>
      </c>
      <c r="U38" s="40" t="e">
        <f t="shared" ca="1" si="0"/>
        <v>#REF!</v>
      </c>
    </row>
    <row r="39" spans="1:21" x14ac:dyDescent="0.25">
      <c r="D39" s="34">
        <f t="shared" si="1"/>
        <v>0</v>
      </c>
      <c r="E39" s="3">
        <f>COUNTIF(Vertices[Degree], "&gt;= " &amp; D39) - COUNTIF(Vertices[Degree], "&gt;=" &amp; D40)</f>
        <v>0</v>
      </c>
      <c r="F39" s="41">
        <f t="shared" si="2"/>
        <v>0</v>
      </c>
      <c r="G39" s="42">
        <f>COUNTIF(Vertices[In-Degree], "&gt;= " &amp; F39) - COUNTIF(Vertices[In-Degree], "&gt;=" &amp; F40)</f>
        <v>0</v>
      </c>
      <c r="H39" s="41">
        <f t="shared" si="3"/>
        <v>0</v>
      </c>
      <c r="I39" s="42">
        <f>COUNTIF(Vertices[Out-Degree], "&gt;= " &amp; H39) - COUNTIF(Vertices[Out-Degree], "&gt;=" &amp; H40)</f>
        <v>0</v>
      </c>
      <c r="J39" s="41">
        <f t="shared" si="4"/>
        <v>0</v>
      </c>
      <c r="K39" s="42">
        <f>COUNTIF(Vertices[Betweenness Centrality], "&gt;= " &amp; J39) - COUNTIF(Vertices[Betweenness Centrality], "&gt;=" &amp; J40)</f>
        <v>0</v>
      </c>
      <c r="L39" s="41">
        <f t="shared" si="5"/>
        <v>0</v>
      </c>
      <c r="M39" s="42">
        <f>COUNTIF(Vertices[Closeness Centrality], "&gt;= " &amp; L39) - COUNTIF(Vertices[Closeness Centrality], "&gt;=" &amp; L40)</f>
        <v>0</v>
      </c>
      <c r="N39" s="41">
        <f t="shared" si="6"/>
        <v>0</v>
      </c>
      <c r="O39" s="42">
        <f>COUNTIF(Vertices[Eigenvector Centrality], "&gt;= " &amp; N39) - COUNTIF(Vertices[Eigenvector Centrality], "&gt;=" &amp; N40)</f>
        <v>0</v>
      </c>
      <c r="P39" s="41">
        <f t="shared" si="7"/>
        <v>0</v>
      </c>
      <c r="Q39" s="42">
        <f>COUNTIF(Vertices[PageRank], "&gt;= " &amp; P39) - COUNTIF(Vertices[PageRank], "&gt;=" &amp; P40)</f>
        <v>0</v>
      </c>
      <c r="R39" s="41">
        <f t="shared" si="8"/>
        <v>0</v>
      </c>
      <c r="S39" s="46">
        <f>COUNTIF(Vertices[Clustering Coefficient], "&gt;= " &amp; R39) - COUNTIF(Vertices[Clustering Coefficient], "&gt;=" &amp; R40)</f>
        <v>0</v>
      </c>
      <c r="T39" s="41" t="e">
        <f t="shared" ca="1" si="9"/>
        <v>#REF!</v>
      </c>
      <c r="U39" s="42" t="e">
        <f t="shared" ca="1" si="0"/>
        <v>#REF!</v>
      </c>
    </row>
    <row r="40" spans="1:21" x14ac:dyDescent="0.25">
      <c r="D40" s="34">
        <f t="shared" si="1"/>
        <v>0</v>
      </c>
      <c r="E40" s="3">
        <f>COUNTIF(Vertices[Degree], "&gt;= " &amp; D40) - COUNTIF(Vertices[Degree], "&gt;=" &amp; D41)</f>
        <v>0</v>
      </c>
      <c r="F40" s="39">
        <f t="shared" si="2"/>
        <v>0</v>
      </c>
      <c r="G40" s="40">
        <f>COUNTIF(Vertices[In-Degree], "&gt;= " &amp; F40) - COUNTIF(Vertices[In-Degree], "&gt;=" &amp; F41)</f>
        <v>0</v>
      </c>
      <c r="H40" s="39">
        <f t="shared" si="3"/>
        <v>0</v>
      </c>
      <c r="I40" s="40">
        <f>COUNTIF(Vertices[Out-Degree], "&gt;= " &amp; H40) - COUNTIF(Vertices[Out-Degree], "&gt;=" &amp; H41)</f>
        <v>0</v>
      </c>
      <c r="J40" s="39">
        <f t="shared" si="4"/>
        <v>0</v>
      </c>
      <c r="K40" s="40">
        <f>COUNTIF(Vertices[Betweenness Centrality], "&gt;= " &amp; J40) - COUNTIF(Vertices[Betweenness Centrality], "&gt;=" &amp; J41)</f>
        <v>0</v>
      </c>
      <c r="L40" s="39">
        <f t="shared" si="5"/>
        <v>0</v>
      </c>
      <c r="M40" s="40">
        <f>COUNTIF(Vertices[Closeness Centrality], "&gt;= " &amp; L40) - COUNTIF(Vertices[Closeness Centrality], "&gt;=" &amp; L41)</f>
        <v>0</v>
      </c>
      <c r="N40" s="39">
        <f t="shared" si="6"/>
        <v>0</v>
      </c>
      <c r="O40" s="40">
        <f>COUNTIF(Vertices[Eigenvector Centrality], "&gt;= " &amp; N40) - COUNTIF(Vertices[Eigenvector Centrality], "&gt;=" &amp; N41)</f>
        <v>0</v>
      </c>
      <c r="P40" s="39">
        <f t="shared" si="7"/>
        <v>0</v>
      </c>
      <c r="Q40" s="40">
        <f>COUNTIF(Vertices[PageRank], "&gt;= " &amp; P40) - COUNTIF(Vertices[PageRank], "&gt;=" &amp; P41)</f>
        <v>0</v>
      </c>
      <c r="R40" s="39">
        <f t="shared" si="8"/>
        <v>0</v>
      </c>
      <c r="S40" s="45">
        <f>COUNTIF(Vertices[Clustering Coefficient], "&gt;= " &amp; R40) - COUNTIF(Vertices[Clustering Coefficient], "&gt;=" &amp; R41)</f>
        <v>0</v>
      </c>
      <c r="T40" s="39" t="e">
        <f t="shared" ca="1" si="9"/>
        <v>#REF!</v>
      </c>
      <c r="U40" s="40" t="e">
        <f t="shared" ca="1" si="0"/>
        <v>#REF!</v>
      </c>
    </row>
    <row r="41" spans="1:21" x14ac:dyDescent="0.25">
      <c r="D41" s="34">
        <f t="shared" si="1"/>
        <v>0</v>
      </c>
      <c r="E41" s="3">
        <f>COUNTIF(Vertices[Degree], "&gt;= " &amp; D41) - COUNTIF(Vertices[Degree], "&gt;=" &amp; D42)</f>
        <v>0</v>
      </c>
      <c r="F41" s="41">
        <f t="shared" si="2"/>
        <v>0</v>
      </c>
      <c r="G41" s="42">
        <f>COUNTIF(Vertices[In-Degree], "&gt;= " &amp; F41) - COUNTIF(Vertices[In-Degree], "&gt;=" &amp; F42)</f>
        <v>0</v>
      </c>
      <c r="H41" s="41">
        <f t="shared" si="3"/>
        <v>0</v>
      </c>
      <c r="I41" s="42">
        <f>COUNTIF(Vertices[Out-Degree], "&gt;= " &amp; H41) - COUNTIF(Vertices[Out-Degree], "&gt;=" &amp; H42)</f>
        <v>0</v>
      </c>
      <c r="J41" s="41">
        <f t="shared" si="4"/>
        <v>0</v>
      </c>
      <c r="K41" s="42">
        <f>COUNTIF(Vertices[Betweenness Centrality], "&gt;= " &amp; J41) - COUNTIF(Vertices[Betweenness Centrality], "&gt;=" &amp; J42)</f>
        <v>0</v>
      </c>
      <c r="L41" s="41">
        <f t="shared" si="5"/>
        <v>0</v>
      </c>
      <c r="M41" s="42">
        <f>COUNTIF(Vertices[Closeness Centrality], "&gt;= " &amp; L41) - COUNTIF(Vertices[Closeness Centrality], "&gt;=" &amp; L42)</f>
        <v>0</v>
      </c>
      <c r="N41" s="41">
        <f t="shared" si="6"/>
        <v>0</v>
      </c>
      <c r="O41" s="42">
        <f>COUNTIF(Vertices[Eigenvector Centrality], "&gt;= " &amp; N41) - COUNTIF(Vertices[Eigenvector Centrality], "&gt;=" &amp; N42)</f>
        <v>0</v>
      </c>
      <c r="P41" s="41">
        <f t="shared" si="7"/>
        <v>0</v>
      </c>
      <c r="Q41" s="42">
        <f>COUNTIF(Vertices[PageRank], "&gt;= " &amp; P41) - COUNTIF(Vertices[PageRank], "&gt;=" &amp; P42)</f>
        <v>0</v>
      </c>
      <c r="R41" s="41">
        <f t="shared" si="8"/>
        <v>0</v>
      </c>
      <c r="S41" s="46">
        <f>COUNTIF(Vertices[Clustering Coefficient], "&gt;= " &amp; R41) - COUNTIF(Vertices[Clustering Coefficient], "&gt;=" &amp; R42)</f>
        <v>0</v>
      </c>
      <c r="T41" s="41" t="e">
        <f t="shared" ca="1" si="9"/>
        <v>#REF!</v>
      </c>
      <c r="U41" s="42" t="e">
        <f t="shared" ca="1" si="0"/>
        <v>#REF!</v>
      </c>
    </row>
    <row r="42" spans="1:21" x14ac:dyDescent="0.25">
      <c r="D42" s="34">
        <f t="shared" si="1"/>
        <v>0</v>
      </c>
      <c r="E42" s="3">
        <f>COUNTIF(Vertices[Degree], "&gt;= " &amp; D42) - COUNTIF(Vertices[Degree], "&gt;=" &amp; D43)</f>
        <v>0</v>
      </c>
      <c r="F42" s="39">
        <f t="shared" si="2"/>
        <v>0</v>
      </c>
      <c r="G42" s="40">
        <f>COUNTIF(Vertices[In-Degree], "&gt;= " &amp; F42) - COUNTIF(Vertices[In-Degree], "&gt;=" &amp; F43)</f>
        <v>0</v>
      </c>
      <c r="H42" s="39">
        <f t="shared" si="3"/>
        <v>0</v>
      </c>
      <c r="I42" s="40">
        <f>COUNTIF(Vertices[Out-Degree], "&gt;= " &amp; H42) - COUNTIF(Vertices[Out-Degree], "&gt;=" &amp; H43)</f>
        <v>0</v>
      </c>
      <c r="J42" s="39">
        <f t="shared" si="4"/>
        <v>0</v>
      </c>
      <c r="K42" s="40">
        <f>COUNTIF(Vertices[Betweenness Centrality], "&gt;= " &amp; J42) - COUNTIF(Vertices[Betweenness Centrality], "&gt;=" &amp; J43)</f>
        <v>0</v>
      </c>
      <c r="L42" s="39">
        <f t="shared" si="5"/>
        <v>0</v>
      </c>
      <c r="M42" s="40">
        <f>COUNTIF(Vertices[Closeness Centrality], "&gt;= " &amp; L42) - COUNTIF(Vertices[Closeness Centrality], "&gt;=" &amp; L43)</f>
        <v>0</v>
      </c>
      <c r="N42" s="39">
        <f t="shared" si="6"/>
        <v>0</v>
      </c>
      <c r="O42" s="40">
        <f>COUNTIF(Vertices[Eigenvector Centrality], "&gt;= " &amp; N42) - COUNTIF(Vertices[Eigenvector Centrality], "&gt;=" &amp; N43)</f>
        <v>0</v>
      </c>
      <c r="P42" s="39">
        <f t="shared" si="7"/>
        <v>0</v>
      </c>
      <c r="Q42" s="40">
        <f>COUNTIF(Vertices[PageRank], "&gt;= " &amp; P42) - COUNTIF(Vertices[PageRank], "&gt;=" &amp; P43)</f>
        <v>0</v>
      </c>
      <c r="R42" s="39">
        <f t="shared" si="8"/>
        <v>0</v>
      </c>
      <c r="S42" s="45">
        <f>COUNTIF(Vertices[Clustering Coefficient], "&gt;= " &amp; R42) - COUNTIF(Vertices[Clustering Coefficient], "&gt;=" &amp; R43)</f>
        <v>0</v>
      </c>
      <c r="T42" s="39" t="e">
        <f t="shared" ca="1" si="9"/>
        <v>#REF!</v>
      </c>
      <c r="U42" s="40" t="e">
        <f t="shared" ca="1" si="0"/>
        <v>#REF!</v>
      </c>
    </row>
    <row r="43" spans="1:21" x14ac:dyDescent="0.25">
      <c r="A43" s="35" t="s">
        <v>81</v>
      </c>
      <c r="B43" s="48" t="str">
        <f>IF(COUNT(Vertices[Degree])&gt;0, D2, NoMetricMessage)</f>
        <v>Not Available</v>
      </c>
      <c r="D43" s="34">
        <f t="shared" si="1"/>
        <v>0</v>
      </c>
      <c r="E43" s="3">
        <f>COUNTIF(Vertices[Degree], "&gt;= " &amp; D43) - COUNTIF(Vertices[Degree], "&gt;=" &amp; D44)</f>
        <v>0</v>
      </c>
      <c r="F43" s="41">
        <f t="shared" si="2"/>
        <v>0</v>
      </c>
      <c r="G43" s="42">
        <f>COUNTIF(Vertices[In-Degree], "&gt;= " &amp; F43) - COUNTIF(Vertices[In-Degree], "&gt;=" &amp; F44)</f>
        <v>0</v>
      </c>
      <c r="H43" s="41">
        <f t="shared" si="3"/>
        <v>0</v>
      </c>
      <c r="I43" s="42">
        <f>COUNTIF(Vertices[Out-Degree], "&gt;= " &amp; H43) - COUNTIF(Vertices[Out-Degree], "&gt;=" &amp; H44)</f>
        <v>0</v>
      </c>
      <c r="J43" s="41">
        <f t="shared" si="4"/>
        <v>0</v>
      </c>
      <c r="K43" s="42">
        <f>COUNTIF(Vertices[Betweenness Centrality], "&gt;= " &amp; J43) - COUNTIF(Vertices[Betweenness Centrality], "&gt;=" &amp; J44)</f>
        <v>0</v>
      </c>
      <c r="L43" s="41">
        <f t="shared" si="5"/>
        <v>0</v>
      </c>
      <c r="M43" s="42">
        <f>COUNTIF(Vertices[Closeness Centrality], "&gt;= " &amp; L43) - COUNTIF(Vertices[Closeness Centrality], "&gt;=" &amp; L44)</f>
        <v>0</v>
      </c>
      <c r="N43" s="41">
        <f t="shared" si="6"/>
        <v>0</v>
      </c>
      <c r="O43" s="42">
        <f>COUNTIF(Vertices[Eigenvector Centrality], "&gt;= " &amp; N43) - COUNTIF(Vertices[Eigenvector Centrality], "&gt;=" &amp; N44)</f>
        <v>0</v>
      </c>
      <c r="P43" s="41">
        <f t="shared" si="7"/>
        <v>0</v>
      </c>
      <c r="Q43" s="42">
        <f>COUNTIF(Vertices[PageRank], "&gt;= " &amp; P43) - COUNTIF(Vertices[PageRank], "&gt;=" &amp; P44)</f>
        <v>0</v>
      </c>
      <c r="R43" s="41">
        <f t="shared" si="8"/>
        <v>0</v>
      </c>
      <c r="S43" s="46">
        <f>COUNTIF(Vertices[Clustering Coefficient], "&gt;= " &amp; R43) - COUNTIF(Vertices[Clustering Coefficient], "&gt;=" &amp; R44)</f>
        <v>0</v>
      </c>
      <c r="T43" s="41" t="e">
        <f t="shared" ca="1" si="9"/>
        <v>#REF!</v>
      </c>
      <c r="U43" s="42" t="e">
        <f t="shared" ca="1" si="0"/>
        <v>#REF!</v>
      </c>
    </row>
    <row r="44" spans="1:21" x14ac:dyDescent="0.25">
      <c r="A44" s="35" t="s">
        <v>82</v>
      </c>
      <c r="B44" s="48" t="str">
        <f>IF(COUNT(Vertices[Degree])&gt;0, D45, NoMetricMessage)</f>
        <v>Not Available</v>
      </c>
      <c r="D44" s="34">
        <f t="shared" si="1"/>
        <v>0</v>
      </c>
      <c r="E44" s="3">
        <f>COUNTIF(Vertices[Degree], "&gt;= " &amp; D44) - COUNTIF(Vertices[Degree], "&gt;=" &amp; D45)</f>
        <v>0</v>
      </c>
      <c r="F44" s="39">
        <f t="shared" si="2"/>
        <v>0</v>
      </c>
      <c r="G44" s="40">
        <f>COUNTIF(Vertices[In-Degree], "&gt;= " &amp; F44) - COUNTIF(Vertices[In-Degree], "&gt;=" &amp; F45)</f>
        <v>0</v>
      </c>
      <c r="H44" s="39">
        <f t="shared" si="3"/>
        <v>0</v>
      </c>
      <c r="I44" s="40">
        <f>COUNTIF(Vertices[Out-Degree], "&gt;= " &amp; H44) - COUNTIF(Vertices[Out-Degree], "&gt;=" &amp; H45)</f>
        <v>0</v>
      </c>
      <c r="J44" s="39">
        <f t="shared" si="4"/>
        <v>0</v>
      </c>
      <c r="K44" s="40">
        <f>COUNTIF(Vertices[Betweenness Centrality], "&gt;= " &amp; J44) - COUNTIF(Vertices[Betweenness Centrality], "&gt;=" &amp; J45)</f>
        <v>0</v>
      </c>
      <c r="L44" s="39">
        <f t="shared" si="5"/>
        <v>0</v>
      </c>
      <c r="M44" s="40">
        <f>COUNTIF(Vertices[Closeness Centrality], "&gt;= " &amp; L44) - COUNTIF(Vertices[Closeness Centrality], "&gt;=" &amp; L45)</f>
        <v>0</v>
      </c>
      <c r="N44" s="39">
        <f t="shared" si="6"/>
        <v>0</v>
      </c>
      <c r="O44" s="40">
        <f>COUNTIF(Vertices[Eigenvector Centrality], "&gt;= " &amp; N44) - COUNTIF(Vertices[Eigenvector Centrality], "&gt;=" &amp; N45)</f>
        <v>0</v>
      </c>
      <c r="P44" s="39">
        <f t="shared" si="7"/>
        <v>0</v>
      </c>
      <c r="Q44" s="40">
        <f>COUNTIF(Vertices[PageRank], "&gt;= " &amp; P44) - COUNTIF(Vertices[PageRank], "&gt;=" &amp; P45)</f>
        <v>0</v>
      </c>
      <c r="R44" s="39">
        <f t="shared" si="8"/>
        <v>0</v>
      </c>
      <c r="S44" s="45">
        <f>COUNTIF(Vertices[Clustering Coefficient], "&gt;= " &amp; R44) - COUNTIF(Vertices[Clustering Coefficient], "&gt;=" &amp; R45)</f>
        <v>0</v>
      </c>
      <c r="T44" s="39" t="e">
        <f t="shared" ca="1" si="9"/>
        <v>#REF!</v>
      </c>
      <c r="U44" s="40" t="e">
        <f t="shared" ca="1" si="0"/>
        <v>#REF!</v>
      </c>
    </row>
    <row r="45" spans="1:21" x14ac:dyDescent="0.25">
      <c r="A45" s="35" t="s">
        <v>83</v>
      </c>
      <c r="B45" s="49" t="str">
        <f>IFERROR(AVERAGE(Vertices[Degree]),NoMetricMessage)</f>
        <v>Not Available</v>
      </c>
      <c r="D45" s="34">
        <f>MAX(Vertices[Degree])</f>
        <v>0</v>
      </c>
      <c r="E45" s="3">
        <f>COUNTIF(Vertices[Degree], "&gt;= " &amp; D45) - COUNTIF(Vertices[Degree], "&gt;=" &amp; D46)</f>
        <v>0</v>
      </c>
      <c r="F45" s="43">
        <f>MAX(Vertices[In-Degree])</f>
        <v>0</v>
      </c>
      <c r="G45" s="44">
        <f>COUNTIF(Vertices[In-Degree], "&gt;= " &amp; F45) - COUNTIF(Vertices[In-Degree], "&gt;=" &amp; F46)</f>
        <v>0</v>
      </c>
      <c r="H45" s="43">
        <f>MAX(Vertices[Out-Degree])</f>
        <v>0</v>
      </c>
      <c r="I45" s="44">
        <f>COUNTIF(Vertices[Out-Degree], "&gt;= " &amp; H45) - COUNTIF(Vertices[Out-Degree], "&gt;=" &amp; H46)</f>
        <v>0</v>
      </c>
      <c r="J45" s="43">
        <f>MAX(Vertices[Betweenness Centrality])</f>
        <v>0</v>
      </c>
      <c r="K45" s="44">
        <f>COUNTIF(Vertices[Betweenness Centrality], "&gt;= " &amp; J45) - COUNTIF(Vertices[Betweenness Centrality], "&gt;=" &amp; J46)</f>
        <v>0</v>
      </c>
      <c r="L45" s="43">
        <f>MAX(Vertices[Closeness Centrality])</f>
        <v>0</v>
      </c>
      <c r="M45" s="44">
        <f>COUNTIF(Vertices[Closeness Centrality], "&gt;= " &amp; L45) - COUNTIF(Vertices[Closeness Centrality], "&gt;=" &amp; L46)</f>
        <v>0</v>
      </c>
      <c r="N45" s="43">
        <f>MAX(Vertices[Eigenvector Centrality])</f>
        <v>0</v>
      </c>
      <c r="O45" s="44">
        <f>COUNTIF(Vertices[Eigenvector Centrality], "&gt;= " &amp; N45) - COUNTIF(Vertices[Eigenvector Centrality], "&gt;=" &amp; N46)</f>
        <v>0</v>
      </c>
      <c r="P45" s="43">
        <f>MAX(Vertices[PageRank])</f>
        <v>0</v>
      </c>
      <c r="Q45" s="44">
        <f>COUNTIF(Vertices[PageRank], "&gt;= " &amp; P45) - COUNTIF(Vertices[PageRank], "&gt;=" &amp; P46)</f>
        <v>0</v>
      </c>
      <c r="R45" s="43">
        <f>MAX(Vertices[Clustering Coefficient])</f>
        <v>0</v>
      </c>
      <c r="S45" s="47">
        <f>COUNTIF(Vertices[Clustering Coefficient], "&gt;= " &amp; R45) - COUNTIF(Vertices[Clustering Coefficient], "&gt;=" &amp; R46)</f>
        <v>0</v>
      </c>
      <c r="T45" s="43" t="e">
        <f ca="1">MAX(INDIRECT(DynamicFilterSourceColumnRange))</f>
        <v>#REF!</v>
      </c>
      <c r="U45" s="44" t="e">
        <f t="shared" ca="1" si="0"/>
        <v>#REF!</v>
      </c>
    </row>
    <row r="46" spans="1:21" x14ac:dyDescent="0.25">
      <c r="A46" s="35" t="s">
        <v>84</v>
      </c>
      <c r="B46" s="49" t="str">
        <f>IFERROR(MEDIAN(Vertices[Degree]),NoMetricMessage)</f>
        <v>Not Available</v>
      </c>
    </row>
    <row r="57" spans="1:2" x14ac:dyDescent="0.25">
      <c r="A57" s="35" t="s">
        <v>88</v>
      </c>
      <c r="B57" s="48" t="str">
        <f>IF(COUNT(Vertices[In-Degree])&gt;0, F2, NoMetricMessage)</f>
        <v>Not Available</v>
      </c>
    </row>
    <row r="58" spans="1:2" x14ac:dyDescent="0.25">
      <c r="A58" s="35" t="s">
        <v>89</v>
      </c>
      <c r="B58" s="48" t="str">
        <f>IF(COUNT(Vertices[In-Degree])&gt;0, F45, NoMetricMessage)</f>
        <v>Not Available</v>
      </c>
    </row>
    <row r="59" spans="1:2" x14ac:dyDescent="0.25">
      <c r="A59" s="35" t="s">
        <v>90</v>
      </c>
      <c r="B59" s="49" t="str">
        <f>IFERROR(AVERAGE(Vertices[In-Degree]),NoMetricMessage)</f>
        <v>Not Available</v>
      </c>
    </row>
    <row r="60" spans="1:2" x14ac:dyDescent="0.25">
      <c r="A60" s="35" t="s">
        <v>91</v>
      </c>
      <c r="B60" s="49" t="str">
        <f>IFERROR(MEDIAN(Vertices[In-Degree]),NoMetricMessage)</f>
        <v>Not Available</v>
      </c>
    </row>
    <row r="71" spans="1:2" x14ac:dyDescent="0.25">
      <c r="A71" s="35" t="s">
        <v>94</v>
      </c>
      <c r="B71" s="48" t="str">
        <f>IF(COUNT(Vertices[Out-Degree])&gt;0, H2, NoMetricMessage)</f>
        <v>Not Available</v>
      </c>
    </row>
    <row r="72" spans="1:2" x14ac:dyDescent="0.25">
      <c r="A72" s="35" t="s">
        <v>95</v>
      </c>
      <c r="B72" s="48" t="str">
        <f>IF(COUNT(Vertices[Out-Degree])&gt;0, H45, NoMetricMessage)</f>
        <v>Not Available</v>
      </c>
    </row>
    <row r="73" spans="1:2" x14ac:dyDescent="0.25">
      <c r="A73" s="35" t="s">
        <v>96</v>
      </c>
      <c r="B73" s="49" t="str">
        <f>IFERROR(AVERAGE(Vertices[Out-Degree]),NoMetricMessage)</f>
        <v>Not Available</v>
      </c>
    </row>
    <row r="74" spans="1:2" x14ac:dyDescent="0.25">
      <c r="A74" s="35" t="s">
        <v>97</v>
      </c>
      <c r="B74" s="49" t="str">
        <f>IFERROR(MEDIAN(Vertices[Out-Degree]),NoMetricMessage)</f>
        <v>Not Available</v>
      </c>
    </row>
    <row r="85" spans="1:2" x14ac:dyDescent="0.25">
      <c r="A85" s="35" t="s">
        <v>100</v>
      </c>
      <c r="B85" s="49" t="str">
        <f>IF(COUNT(Vertices[Betweenness Centrality])&gt;0, J2, NoMetricMessage)</f>
        <v>Not Available</v>
      </c>
    </row>
    <row r="86" spans="1:2" x14ac:dyDescent="0.25">
      <c r="A86" s="35" t="s">
        <v>101</v>
      </c>
      <c r="B86" s="49" t="str">
        <f>IF(COUNT(Vertices[Betweenness Centrality])&gt;0, J45, NoMetricMessage)</f>
        <v>Not Available</v>
      </c>
    </row>
    <row r="87" spans="1:2" x14ac:dyDescent="0.25">
      <c r="A87" s="35" t="s">
        <v>102</v>
      </c>
      <c r="B87" s="49" t="str">
        <f>IFERROR(AVERAGE(Vertices[Betweenness Centrality]),NoMetricMessage)</f>
        <v>Not Available</v>
      </c>
    </row>
    <row r="88" spans="1:2" x14ac:dyDescent="0.25">
      <c r="A88" s="35" t="s">
        <v>103</v>
      </c>
      <c r="B88" s="49" t="str">
        <f>IFERROR(MEDIAN(Vertices[Betweenness Centrality]),NoMetricMessage)</f>
        <v>Not Available</v>
      </c>
    </row>
    <row r="99" spans="1:2" x14ac:dyDescent="0.25">
      <c r="A99" s="35" t="s">
        <v>106</v>
      </c>
      <c r="B99" s="49" t="str">
        <f>IF(COUNT(Vertices[Closeness Centrality])&gt;0, L2, NoMetricMessage)</f>
        <v>Not Available</v>
      </c>
    </row>
    <row r="100" spans="1:2" x14ac:dyDescent="0.25">
      <c r="A100" s="35" t="s">
        <v>107</v>
      </c>
      <c r="B100" s="49" t="str">
        <f>IF(COUNT(Vertices[Closeness Centrality])&gt;0, L45, NoMetricMessage)</f>
        <v>Not Available</v>
      </c>
    </row>
    <row r="101" spans="1:2" x14ac:dyDescent="0.25">
      <c r="A101" s="35" t="s">
        <v>108</v>
      </c>
      <c r="B101" s="49" t="str">
        <f>IFERROR(AVERAGE(Vertices[Closeness Centrality]),NoMetricMessage)</f>
        <v>Not Available</v>
      </c>
    </row>
    <row r="102" spans="1:2" x14ac:dyDescent="0.25">
      <c r="A102" s="35" t="s">
        <v>109</v>
      </c>
      <c r="B102" s="49" t="str">
        <f>IFERROR(MEDIAN(Vertices[Closeness Centrality]),NoMetricMessage)</f>
        <v>Not Available</v>
      </c>
    </row>
    <row r="113" spans="1:2" x14ac:dyDescent="0.25">
      <c r="A113" s="35" t="s">
        <v>112</v>
      </c>
      <c r="B113" s="49" t="str">
        <f>IF(COUNT(Vertices[Eigenvector Centrality])&gt;0, N2, NoMetricMessage)</f>
        <v>Not Available</v>
      </c>
    </row>
    <row r="114" spans="1:2" x14ac:dyDescent="0.25">
      <c r="A114" s="35" t="s">
        <v>113</v>
      </c>
      <c r="B114" s="49" t="str">
        <f>IF(COUNT(Vertices[Eigenvector Centrality])&gt;0, N45, NoMetricMessage)</f>
        <v>Not Available</v>
      </c>
    </row>
    <row r="115" spans="1:2" x14ac:dyDescent="0.25">
      <c r="A115" s="35" t="s">
        <v>114</v>
      </c>
      <c r="B115" s="49" t="str">
        <f>IFERROR(AVERAGE(Vertices[Eigenvector Centrality]),NoMetricMessage)</f>
        <v>Not Available</v>
      </c>
    </row>
    <row r="116" spans="1:2" x14ac:dyDescent="0.25">
      <c r="A116" s="35" t="s">
        <v>115</v>
      </c>
      <c r="B116" s="49" t="str">
        <f>IFERROR(MEDIAN(Vertices[Eigenvector Centrality]),NoMetricMessage)</f>
        <v>Not Available</v>
      </c>
    </row>
    <row r="127" spans="1:2" x14ac:dyDescent="0.25">
      <c r="A127" s="35" t="s">
        <v>140</v>
      </c>
      <c r="B127" s="49" t="str">
        <f>IF(COUNT(Vertices[PageRank])&gt;0, P2, NoMetricMessage)</f>
        <v>Not Available</v>
      </c>
    </row>
    <row r="128" spans="1:2" x14ac:dyDescent="0.25">
      <c r="A128" s="35" t="s">
        <v>141</v>
      </c>
      <c r="B128" s="49" t="str">
        <f>IF(COUNT(Vertices[PageRank])&gt;0, P45, NoMetricMessage)</f>
        <v>Not Available</v>
      </c>
    </row>
    <row r="129" spans="1:2" x14ac:dyDescent="0.25">
      <c r="A129" s="35" t="s">
        <v>142</v>
      </c>
      <c r="B129" s="49" t="str">
        <f>IFERROR(AVERAGE(Vertices[PageRank]),NoMetricMessage)</f>
        <v>Not Available</v>
      </c>
    </row>
    <row r="130" spans="1:2" x14ac:dyDescent="0.25">
      <c r="A130" s="35" t="s">
        <v>143</v>
      </c>
      <c r="B130" s="49" t="str">
        <f>IFERROR(MEDIAN(Vertices[PageRank]),NoMetricMessage)</f>
        <v>Not Available</v>
      </c>
    </row>
    <row r="141" spans="1:2" x14ac:dyDescent="0.25">
      <c r="A141" s="35" t="s">
        <v>118</v>
      </c>
      <c r="B141" s="49" t="str">
        <f>IF(COUNT(Vertices[Clustering Coefficient])&gt;0, R2, NoMetricMessage)</f>
        <v>Not Available</v>
      </c>
    </row>
    <row r="142" spans="1:2" x14ac:dyDescent="0.25">
      <c r="A142" s="35" t="s">
        <v>119</v>
      </c>
      <c r="B142" s="49" t="str">
        <f>IF(COUNT(Vertices[Clustering Coefficient])&gt;0, R45, NoMetricMessage)</f>
        <v>Not Available</v>
      </c>
    </row>
    <row r="143" spans="1:2" x14ac:dyDescent="0.25">
      <c r="A143" s="35" t="s">
        <v>120</v>
      </c>
      <c r="B143" s="49" t="str">
        <f>IFERROR(AVERAGE(Vertices[Clustering Coefficient]),NoMetricMessage)</f>
        <v>Not Available</v>
      </c>
    </row>
    <row r="144" spans="1:2" x14ac:dyDescent="0.25">
      <c r="A144" s="35" t="s">
        <v>121</v>
      </c>
      <c r="B144" s="49" t="str">
        <f>IFERROR(MEDIAN(Vertices[Clustering Coefficient]),NoMetricMessage)</f>
        <v>Not Available</v>
      </c>
    </row>
  </sheetData>
  <dataConsolidate/>
  <pageMargins left="0.7" right="0.7" top="0.75" bottom="0.75" header="0.3" footer="0.3"/>
  <pageSetup orientation="portrait" horizontalDpi="0"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30</v>
      </c>
      <c r="K3" t="s">
        <v>1242</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1282</v>
      </c>
    </row>
    <row r="6" spans="1:18" x14ac:dyDescent="0.25">
      <c r="A6">
        <v>0</v>
      </c>
      <c r="B6" s="1" t="s">
        <v>136</v>
      </c>
      <c r="C6">
        <v>1</v>
      </c>
      <c r="D6" t="s">
        <v>59</v>
      </c>
      <c r="E6" t="s">
        <v>59</v>
      </c>
      <c r="F6">
        <v>0</v>
      </c>
      <c r="H6" t="s">
        <v>71</v>
      </c>
      <c r="J6" t="s">
        <v>173</v>
      </c>
      <c r="K6">
        <v>1</v>
      </c>
      <c r="R6" t="s">
        <v>129</v>
      </c>
    </row>
    <row r="7" spans="1:18" x14ac:dyDescent="0.25">
      <c r="A7">
        <v>2</v>
      </c>
      <c r="B7">
        <v>1</v>
      </c>
      <c r="C7">
        <v>0</v>
      </c>
      <c r="D7" t="s">
        <v>60</v>
      </c>
      <c r="E7" t="s">
        <v>60</v>
      </c>
      <c r="F7">
        <v>2</v>
      </c>
      <c r="H7" t="s">
        <v>72</v>
      </c>
      <c r="J7" t="s">
        <v>174</v>
      </c>
      <c r="K7" t="s">
        <v>175</v>
      </c>
    </row>
    <row r="8" spans="1:18" x14ac:dyDescent="0.25">
      <c r="A8"/>
      <c r="B8">
        <v>2</v>
      </c>
      <c r="C8">
        <v>2</v>
      </c>
      <c r="D8" t="s">
        <v>61</v>
      </c>
      <c r="E8" t="s">
        <v>61</v>
      </c>
      <c r="H8" t="s">
        <v>73</v>
      </c>
      <c r="J8" t="s">
        <v>176</v>
      </c>
      <c r="K8" t="s">
        <v>1241</v>
      </c>
    </row>
    <row r="9" spans="1:18" x14ac:dyDescent="0.25">
      <c r="A9"/>
      <c r="B9">
        <v>3</v>
      </c>
      <c r="C9">
        <v>4</v>
      </c>
      <c r="D9" t="s">
        <v>62</v>
      </c>
      <c r="E9" t="s">
        <v>62</v>
      </c>
      <c r="H9" t="s">
        <v>74</v>
      </c>
    </row>
    <row r="10" spans="1:18" x14ac:dyDescent="0.25">
      <c r="A10"/>
      <c r="B10">
        <v>4</v>
      </c>
      <c r="D10" t="s">
        <v>63</v>
      </c>
      <c r="E10" t="s">
        <v>63</v>
      </c>
      <c r="H10" t="s">
        <v>75</v>
      </c>
    </row>
    <row r="11" spans="1:18" x14ac:dyDescent="0.25">
      <c r="A11"/>
      <c r="B11">
        <v>5</v>
      </c>
      <c r="D11" t="s">
        <v>46</v>
      </c>
      <c r="E11">
        <v>1</v>
      </c>
      <c r="H11" t="s">
        <v>76</v>
      </c>
    </row>
    <row r="12" spans="1:18" x14ac:dyDescent="0.25">
      <c r="A12"/>
      <c r="B12"/>
      <c r="D12" t="s">
        <v>64</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575B640A-0E3C-4DE1-A94A-0E99B8E9144F}">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Miranda, Shaila M.</dc:creator>
  <cp:lastModifiedBy>Miranda, Shaila M.</cp:lastModifiedBy>
  <dcterms:created xsi:type="dcterms:W3CDTF">2008-01-30T00:41:58Z</dcterms:created>
  <dcterms:modified xsi:type="dcterms:W3CDTF">2017-01-24T15:06:34Z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http://www.nodexlgraphgallery.org/NodeXLBasicSetup/Smrf.NodeXL.ExcelTemplate.vsto|aa51c0f3-62b4-4782-83a8-a15dcdd17698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